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Prescrip" sheetId="1" r:id="rId1"/>
    <sheet name="MatSelect" sheetId="2" r:id="rId2"/>
    <sheet name="ProdSelect" sheetId="3" r:id="rId3"/>
    <sheet name="Perfo" sheetId="4" r:id="rId4"/>
    <sheet name="DataBase" sheetId="5" state="hidden" r:id="rId5"/>
    <sheet name="DataBase8" sheetId="6" state="hidden" r:id="rId6"/>
  </sheets>
  <definedNames>
    <definedName name="_ftn1" localSheetId="4">'DataBase'!#REF!</definedName>
    <definedName name="_ftn1" localSheetId="5">'DataBase8'!#REF!</definedName>
    <definedName name="_ftn2" localSheetId="4">'DataBase'!#REF!</definedName>
    <definedName name="_ftn2" localSheetId="5">'DataBase8'!#REF!</definedName>
    <definedName name="_ftn3" localSheetId="4">'DataBase'!#REF!</definedName>
    <definedName name="_ftn3" localSheetId="5">'DataBase8'!#REF!</definedName>
    <definedName name="_ftn4" localSheetId="4">'DataBase'!#REF!</definedName>
    <definedName name="_ftn4" localSheetId="5">'DataBase8'!#REF!</definedName>
    <definedName name="_ftnref1" localSheetId="4">'DataBase'!#REF!</definedName>
    <definedName name="_ftnref1" localSheetId="5">'DataBase8'!#REF!</definedName>
    <definedName name="_ftnref2" localSheetId="4">'DataBase'!#REF!</definedName>
    <definedName name="_ftnref2" localSheetId="5">'DataBase8'!#REF!</definedName>
    <definedName name="_ftnref3" localSheetId="4">'DataBase'!#REF!</definedName>
    <definedName name="_ftnref3" localSheetId="5">'DataBase8'!#REF!</definedName>
    <definedName name="_ftnref4" localSheetId="4">'DataBase'!#REF!</definedName>
    <definedName name="_ftnref4" localSheetId="5">'DataBase8'!#REF!</definedName>
    <definedName name="Area">'Perfo'!#REF!</definedName>
    <definedName name="inflation">'Perfo'!#REF!</definedName>
    <definedName name="kwh_prc">'Perfo'!#REF!</definedName>
    <definedName name="_xlnm.Print_Area" localSheetId="1">'MatSelect'!$A$1:$O$20</definedName>
    <definedName name="_xlnm.Print_Area" localSheetId="3">'Perfo'!$A$1:$N$96</definedName>
    <definedName name="_xlnm.Print_Area" localSheetId="0">'Prescrip'!$B$1:$J$15</definedName>
    <definedName name="_xlnm.Print_Area" localSheetId="2">'ProdSelect'!$A$1:$O$20</definedName>
    <definedName name="to1">'Perfo'!$W$97</definedName>
    <definedName name="to2">'Perfo'!$Y$97</definedName>
    <definedName name="to3">'Perfo'!$AA$97</definedName>
    <definedName name="to4">'Perfo'!$AC$97</definedName>
    <definedName name="tof1">'Perfo'!#REF!</definedName>
    <definedName name="tof2">'Perfo'!#REF!</definedName>
    <definedName name="tof3">'Perfo'!#REF!</definedName>
    <definedName name="tof4">'Perfo'!#REF!</definedName>
    <definedName name="uabe1">'Perfo'!$W$96</definedName>
    <definedName name="uabe11">'Perfo'!$W$96</definedName>
    <definedName name="uabe2">'Perfo'!$Y$96</definedName>
    <definedName name="uabe22">'Perfo'!$Y$96</definedName>
    <definedName name="uabe3">'Perfo'!$AA$96</definedName>
    <definedName name="uabe4">'Perfo'!$AC$96</definedName>
    <definedName name="uabe44">'Perfo'!$AC$96</definedName>
    <definedName name="uaeb3">'Perfo'!$AA$96</definedName>
    <definedName name="uaeb33">'Perfo'!$AA$96</definedName>
    <definedName name="uaib1">'Perfo'!$V$96</definedName>
    <definedName name="uaib2">'Perfo'!$W$96</definedName>
    <definedName name="uaib22">'Perfo'!$X$96</definedName>
    <definedName name="uaib3">'Perfo'!$Z$96</definedName>
    <definedName name="uaib33">'Perfo'!$Z$96</definedName>
    <definedName name="uaib4">'Perfo'!$AB$96</definedName>
    <definedName name="uaib44">'Perfo'!$AB$96</definedName>
    <definedName name="uaibb1">'Perfo'!$V$96</definedName>
    <definedName name="uaibb2">'Perfo'!$X$96</definedName>
    <definedName name="volume">'Perfo'!#REF!</definedName>
    <definedName name="Z_D4EAFACD_009E_4F6E_A5D5_A699D624ADFF_.wvu.FilterData" localSheetId="4" hidden="1">'DataBase'!$E$2:$I$211</definedName>
    <definedName name="Z_D4EAFACD_009E_4F6E_A5D5_A699D624ADFF_.wvu.FilterData" localSheetId="5" hidden="1">'DataBase8'!$F$2:$J$234</definedName>
  </definedNames>
  <calcPr fullCalcOnLoad="1"/>
</workbook>
</file>

<file path=xl/comments1.xml><?xml version="1.0" encoding="utf-8"?>
<comments xmlns="http://schemas.openxmlformats.org/spreadsheetml/2006/main">
  <authors>
    <author>Behrooz Kari</author>
  </authors>
  <commentList>
    <comment ref="K2" authorId="0">
      <text>
        <r>
          <rPr>
            <sz val="9"/>
            <rFont val="Tahoma"/>
            <family val="2"/>
          </rPr>
          <t xml:space="preserve">با فشار دادن دکمه پایین و بالا می‌توانید ضخامت حداقل برای هر یک از لایه‌ها را تعیین کنید </t>
        </r>
      </text>
    </comment>
  </commentList>
</comments>
</file>

<file path=xl/sharedStrings.xml><?xml version="1.0" encoding="utf-8"?>
<sst xmlns="http://schemas.openxmlformats.org/spreadsheetml/2006/main" count="1209" uniqueCount="635">
  <si>
    <t>1. اندود و ملات آهکی یا سیمانی</t>
  </si>
  <si>
    <t>بیش از 2000</t>
  </si>
  <si>
    <t>1800  تا  2000</t>
  </si>
  <si>
    <t>1600 تا 1800</t>
  </si>
  <si>
    <t>1450 تا 1600</t>
  </si>
  <si>
    <t>1250 تا 1450</t>
  </si>
  <si>
    <t>1000 تا  1250</t>
  </si>
  <si>
    <t>750 تا 1000</t>
  </si>
  <si>
    <t>500 تا 750</t>
  </si>
  <si>
    <t xml:space="preserve">2. بتن و فرآورده‌های بتنی‌ </t>
  </si>
  <si>
    <t>2300  تا  2600</t>
  </si>
  <si>
    <t>2000 تا 2300</t>
  </si>
  <si>
    <t>2300  تا  2400</t>
  </si>
  <si>
    <t>بیش از2400</t>
  </si>
  <si>
    <t>مصالح</t>
  </si>
  <si>
    <t>2000  تا  2400</t>
  </si>
  <si>
    <t>2100  تا  2300</t>
  </si>
  <si>
    <t xml:space="preserve">با كمتر از 10 درصد ماسة رودخانه </t>
  </si>
  <si>
    <t>1600  تا  2000</t>
  </si>
  <si>
    <t>1400  تا  1600</t>
  </si>
  <si>
    <t>1200  تا  1400</t>
  </si>
  <si>
    <t>1000  تا  1200</t>
  </si>
  <si>
    <t>950 تا 1150</t>
  </si>
  <si>
    <t>1600  تا  1800</t>
  </si>
  <si>
    <t>800 تا 1000</t>
  </si>
  <si>
    <t>600 تا 800</t>
  </si>
  <si>
    <t>كمتر از 600</t>
  </si>
  <si>
    <t>600  تا  800</t>
  </si>
  <si>
    <t>400  تا  600</t>
  </si>
  <si>
    <t>400  تا  450</t>
  </si>
  <si>
    <t>775  تا  825</t>
  </si>
  <si>
    <t>725  تا  775</t>
  </si>
  <si>
    <t>675  تا  725</t>
  </si>
  <si>
    <t>625  تا  675</t>
  </si>
  <si>
    <t>575  تا  625</t>
  </si>
  <si>
    <t>525  تا  575</t>
  </si>
  <si>
    <t>475  تا  525</t>
  </si>
  <si>
    <t>425  تا  475</t>
  </si>
  <si>
    <t>375  تا  425</t>
  </si>
  <si>
    <t>450  تا  650</t>
  </si>
  <si>
    <t>موزاییک</t>
  </si>
  <si>
    <t>1800 تا 2000</t>
  </si>
  <si>
    <t>سيليكون خالص</t>
  </si>
  <si>
    <t>1200</t>
  </si>
  <si>
    <t>سيليكون خمیری</t>
  </si>
  <si>
    <t>1450</t>
  </si>
  <si>
    <t>سيليكون اسفنجی</t>
  </si>
  <si>
    <t>750</t>
  </si>
  <si>
    <t>پلي‌یورتان</t>
  </si>
  <si>
    <t>1300</t>
  </si>
  <si>
    <t>70</t>
  </si>
  <si>
    <t>4. پلیمرهای متراکم متداول در ساختمان</t>
  </si>
  <si>
    <t>910</t>
  </si>
  <si>
    <t xml:space="preserve">پلی‌ایزو بوتیلن </t>
  </si>
  <si>
    <t>930</t>
  </si>
  <si>
    <t>پلی‌سولفور</t>
  </si>
  <si>
    <t>1700</t>
  </si>
  <si>
    <t>بوتادی‌ان</t>
  </si>
  <si>
    <t>980</t>
  </si>
  <si>
    <t>آکریلیک</t>
  </si>
  <si>
    <t>1050</t>
  </si>
  <si>
    <t>پلي‌آميد (نايلون)</t>
  </si>
  <si>
    <t>1150</t>
  </si>
  <si>
    <t>رزین فنلی</t>
  </si>
  <si>
    <t>رزین پلي‌استر</t>
  </si>
  <si>
    <t>1400</t>
  </si>
  <si>
    <t>920</t>
  </si>
  <si>
    <t>پلی‌پروپیلن</t>
  </si>
  <si>
    <t>پلی‌استایرن</t>
  </si>
  <si>
    <t>1180</t>
  </si>
  <si>
    <t>1390</t>
  </si>
  <si>
    <t>پلی‌کلروپرن (نئوپرن)</t>
  </si>
  <si>
    <t>1240</t>
  </si>
  <si>
    <t>بوتیل (ایزو بوتن) سخت با اجرای گرم</t>
  </si>
  <si>
    <t>2200</t>
  </si>
  <si>
    <t>رزین اپوکسی</t>
  </si>
  <si>
    <t>پلی‌یورتان</t>
  </si>
  <si>
    <t>پلی‌استات</t>
  </si>
  <si>
    <t>1410</t>
  </si>
  <si>
    <t>پلی‌کربنات</t>
  </si>
  <si>
    <t>5. چوب و فراورده‌هاي گياهي</t>
  </si>
  <si>
    <t>600  تا  750</t>
  </si>
  <si>
    <t>450  تا  600</t>
  </si>
  <si>
    <t>300  تا  450</t>
  </si>
  <si>
    <t>60  تا  120</t>
  </si>
  <si>
    <t>800  تا  1000</t>
  </si>
  <si>
    <t>250  تا  300</t>
  </si>
  <si>
    <t>750 تا 900</t>
  </si>
  <si>
    <t>600 تا 700</t>
  </si>
  <si>
    <t>500 تا 600</t>
  </si>
  <si>
    <t>450 تا 500</t>
  </si>
  <si>
    <t>350 تا 450</t>
  </si>
  <si>
    <t>250 تا 350</t>
  </si>
  <si>
    <t>کمتر از 250</t>
  </si>
  <si>
    <t>کمتر از 650</t>
  </si>
  <si>
    <t>کمتر از 1200</t>
  </si>
  <si>
    <t>640 تا 820</t>
  </si>
  <si>
    <t>450 تا 640</t>
  </si>
  <si>
    <t>270 تا 450</t>
  </si>
  <si>
    <t>180 تا 450</t>
  </si>
  <si>
    <t>450  تا  550</t>
  </si>
  <si>
    <t>350  تا  450</t>
  </si>
  <si>
    <t>250  تا  350</t>
  </si>
  <si>
    <t>کمتر از 500</t>
  </si>
  <si>
    <t>100  تا  150</t>
  </si>
  <si>
    <t>150  تا  250</t>
  </si>
  <si>
    <t xml:space="preserve">كاه فشرده </t>
  </si>
  <si>
    <t>300  تا  400</t>
  </si>
  <si>
    <t xml:space="preserve">6. خاک و خشت </t>
  </si>
  <si>
    <t>شن و ماسه</t>
  </si>
  <si>
    <t>1700 تا 2200</t>
  </si>
  <si>
    <t>رس یا لای (سیلت)</t>
  </si>
  <si>
    <t>1200 تا 1800</t>
  </si>
  <si>
    <t>خشت، گل، خاک تثبیت‌شده، بلوک‌های رسی متراکم</t>
  </si>
  <si>
    <t>1770 تا 2000</t>
  </si>
  <si>
    <t xml:space="preserve">7. سفال، کاشی </t>
  </si>
  <si>
    <t>چگالی اسمي: 2400</t>
  </si>
  <si>
    <t>چگالی اسمي: 2300</t>
  </si>
  <si>
    <t>2200  تا  2300</t>
  </si>
  <si>
    <t>چگالی اسمي: 2200</t>
  </si>
  <si>
    <t>2100  تا  2200</t>
  </si>
  <si>
    <t>چگالی اسمي: 2100</t>
  </si>
  <si>
    <t>2000  تا  2100</t>
  </si>
  <si>
    <t>چگالی اسمي: 2000</t>
  </si>
  <si>
    <t>1900  تا  2000</t>
  </si>
  <si>
    <t>چگالی اسمي: 1900</t>
  </si>
  <si>
    <t>1800  تا  1900</t>
  </si>
  <si>
    <t>چگالی اسمي: 1800</t>
  </si>
  <si>
    <t>1700  تا  1800</t>
  </si>
  <si>
    <t>چگالی اسمي: 1700</t>
  </si>
  <si>
    <t>1600  تا  1700</t>
  </si>
  <si>
    <t>چگالی اسمي: 1600</t>
  </si>
  <si>
    <t>1500  تا  1600</t>
  </si>
  <si>
    <t>چگالی اسمي: 1500</t>
  </si>
  <si>
    <t>1400  تا  1500</t>
  </si>
  <si>
    <t>چگالی اسمي: 1400</t>
  </si>
  <si>
    <t>1300  تا  1400</t>
  </si>
  <si>
    <t>چگالی اسمي: 1300</t>
  </si>
  <si>
    <t>1200  تا  1300</t>
  </si>
  <si>
    <t>چگالی اسمي: 1200</t>
  </si>
  <si>
    <t>1100  تا  1200</t>
  </si>
  <si>
    <t>چگالی اسمي: 1100</t>
  </si>
  <si>
    <t>1000 تا 1100</t>
  </si>
  <si>
    <t>چگالی اسمي: 1000</t>
  </si>
  <si>
    <t>کمتر از 1000</t>
  </si>
  <si>
    <t>8. سنگ‌‌ها</t>
  </si>
  <si>
    <t>2300  تا  2900</t>
  </si>
  <si>
    <t>2500  تا  2700</t>
  </si>
  <si>
    <t>2000  تا  2800</t>
  </si>
  <si>
    <t>2700  تا  3000</t>
  </si>
  <si>
    <t>2000  تا  2700</t>
  </si>
  <si>
    <t>کمتر از 1600</t>
  </si>
  <si>
    <t>2600  تا  2800</t>
  </si>
  <si>
    <t>2200  تا  2590</t>
  </si>
  <si>
    <t>2000  تا  2190</t>
  </si>
  <si>
    <t>1800  تا  1990</t>
  </si>
  <si>
    <t>1600  تا  1790</t>
  </si>
  <si>
    <t>کمتر از 1590</t>
  </si>
  <si>
    <t>1900  تا  2500</t>
  </si>
  <si>
    <t>1300 تا 1900</t>
  </si>
  <si>
    <t>کمتر از 400</t>
  </si>
  <si>
    <t>سنگ مصنوعی</t>
  </si>
  <si>
    <t>1750</t>
  </si>
  <si>
    <t>9. شيشه و اسفنج شیشه</t>
  </si>
  <si>
    <t>شیشه</t>
  </si>
  <si>
    <t>2700</t>
  </si>
  <si>
    <t>اسفنج شيشه  (شيشه متخلخل)</t>
  </si>
  <si>
    <t>120  تا  130</t>
  </si>
  <si>
    <t>130  تا  140</t>
  </si>
  <si>
    <t>140  تا  180</t>
  </si>
  <si>
    <t>10. صفحات سیمانی</t>
  </si>
  <si>
    <t>الیافی</t>
  </si>
  <si>
    <t>1800 تا 2200</t>
  </si>
  <si>
    <t>1400 تا 1800</t>
  </si>
  <si>
    <t>سلولزی</t>
  </si>
  <si>
    <t>1000 تا 1400</t>
  </si>
  <si>
    <t>11. عایق‌های حرارتی پلیمری</t>
  </si>
  <si>
    <t>7 تا 10</t>
  </si>
  <si>
    <t>10 تا 13</t>
  </si>
  <si>
    <t>13 تا 15</t>
  </si>
  <si>
    <t>15 تا 19</t>
  </si>
  <si>
    <t>19 تا 24</t>
  </si>
  <si>
    <t>24 تا 29</t>
  </si>
  <si>
    <t>29 تا 40</t>
  </si>
  <si>
    <t>بیش از 40</t>
  </si>
  <si>
    <t>28  تا  40</t>
  </si>
  <si>
    <t>25  تا  40</t>
  </si>
  <si>
    <t>25  تا  35</t>
  </si>
  <si>
    <t>35  تا  48</t>
  </si>
  <si>
    <t>27  تا  40</t>
  </si>
  <si>
    <t>37  تا  65</t>
  </si>
  <si>
    <t>37 تا 60</t>
  </si>
  <si>
    <t>12. عایق‌های حرارتی معدني</t>
  </si>
  <si>
    <t>پشم‌سنگ</t>
  </si>
  <si>
    <t>15 تا 25</t>
  </si>
  <si>
    <t>175 تا 200</t>
  </si>
  <si>
    <t>پشم‌شيشه</t>
  </si>
  <si>
    <t>15 تا 20</t>
  </si>
  <si>
    <t>20 تا 30</t>
  </si>
  <si>
    <t>30 تا 40</t>
  </si>
  <si>
    <t>40 تا 80</t>
  </si>
  <si>
    <t>80 تا 120</t>
  </si>
  <si>
    <t>120 تا 150</t>
  </si>
  <si>
    <t>13. عايق‌های رطوبتي</t>
  </si>
  <si>
    <t>قیر خالص</t>
  </si>
  <si>
    <t>کمتر از 2100</t>
  </si>
  <si>
    <t>آسفالت (قیر ماسه‌دار)</t>
  </si>
  <si>
    <t>ورق پیش‌ساخته قیر اصلاح‌شده با مسلح‌کننده</t>
  </si>
  <si>
    <t>1000  تا  1100</t>
  </si>
  <si>
    <t>14. فلزت و آلياژها</t>
  </si>
  <si>
    <t>آهن خالص</t>
  </si>
  <si>
    <t>72</t>
  </si>
  <si>
    <t>فولاد</t>
  </si>
  <si>
    <t>52</t>
  </si>
  <si>
    <t>چدن</t>
  </si>
  <si>
    <t>56</t>
  </si>
  <si>
    <t>آلومينيوم</t>
  </si>
  <si>
    <t>230</t>
  </si>
  <si>
    <t>آلومینیوم آلیاژی سخت</t>
  </si>
  <si>
    <t>160</t>
  </si>
  <si>
    <t>مس</t>
  </si>
  <si>
    <t>380</t>
  </si>
  <si>
    <t>برنج</t>
  </si>
  <si>
    <t>120</t>
  </si>
  <si>
    <t>سرب</t>
  </si>
  <si>
    <t>35</t>
  </si>
  <si>
    <t>روي</t>
  </si>
  <si>
    <t>110</t>
  </si>
  <si>
    <t>15. گچ</t>
  </si>
  <si>
    <t xml:space="preserve">گچ سخت با حداقل میزان آب لازم </t>
  </si>
  <si>
    <t>1200  تا  1500</t>
  </si>
  <si>
    <t>900 تا 1200</t>
  </si>
  <si>
    <t>گچ اندود داخلی (زنده یا کشته)</t>
  </si>
  <si>
    <t>1000 تا 1300</t>
  </si>
  <si>
    <t>گچ و خاک</t>
  </si>
  <si>
    <t>1300 تا 1700</t>
  </si>
  <si>
    <t>گچ قطعات پيش‌ساختة گچي با روكش مقوايي</t>
  </si>
  <si>
    <t>750  تا  900</t>
  </si>
  <si>
    <t>گج با روكش مقوايي ضدآتش و لايه‌هاي گچ‌ تقویت‌شده با الياف معدني</t>
  </si>
  <si>
    <t>600  تا  900</t>
  </si>
  <si>
    <t>500  تا  600</t>
  </si>
  <si>
    <t>[W.m.K]</t>
  </si>
  <si>
    <t>[kg.m3]</t>
  </si>
  <si>
    <t>3. بتونة درزها، مواد آب‌بندی و گرماشکنی</t>
  </si>
  <si>
    <t>وزن مخصوص خشک</t>
  </si>
  <si>
    <t>ضریب هدایت حرارت مؤثر</t>
  </si>
  <si>
    <t>پلی‌استایرن اكسترود شده</t>
  </si>
  <si>
    <t>با حفره‌های پر از هوا یا گاز کربنیک و ضخامت کمتر یا مساوی 60 میلی‌متر</t>
  </si>
  <si>
    <t>با حفره‌های پر از هوا یا گاز کربنیک و ضخامت بیش از 60 میلی‌متر</t>
  </si>
  <si>
    <t>با حفره‌های پر از  CFC ، بدون پوسته سطحی</t>
  </si>
  <si>
    <t>با حفره‌های پر از  CFC ، با پوسته سطحی</t>
  </si>
  <si>
    <t xml:space="preserve">اسفنج پلي‌يورتان یا پلی‌ایزوسیانورات </t>
  </si>
  <si>
    <t>گنايس، پرفير</t>
  </si>
  <si>
    <t>گرانيت</t>
  </si>
  <si>
    <t>شيست ، اسلیت (سنگ لوح)</t>
  </si>
  <si>
    <t>بازالت</t>
  </si>
  <si>
    <t>تراكيت، آندزيت</t>
  </si>
  <si>
    <t>سنگ‌های طبیعی متخلخل (گدازه)</t>
  </si>
  <si>
    <t>مرمر</t>
  </si>
  <si>
    <t>خیلی سخت</t>
  </si>
  <si>
    <t>سخت</t>
  </si>
  <si>
    <t>نیمه سخت</t>
  </si>
  <si>
    <t>نرم با سختی 2 و 3</t>
  </si>
  <si>
    <t>خیلی نرم</t>
  </si>
  <si>
    <t>كوارتزي</t>
  </si>
  <si>
    <t>سیلیسی</t>
  </si>
  <si>
    <t>آهكي</t>
  </si>
  <si>
    <t>فلینت</t>
  </si>
  <si>
    <t xml:space="preserve">صفحات ممتد برش‌خورده از بلوک‌های منبسط‌شده با گاز HCFC یا پنتان </t>
  </si>
  <si>
    <t xml:space="preserve">با ماسة رودخانه‌اي يا معدني </t>
  </si>
  <si>
    <t xml:space="preserve">با سرباره‌ داندان </t>
  </si>
  <si>
    <t>لايه‌هاي بتن متشكل از ورميكوليت ساخته شده در كارخانه</t>
  </si>
  <si>
    <t>چگالی اسمي: 800</t>
  </si>
  <si>
    <t>چگالی اسمي: 750</t>
  </si>
  <si>
    <t>چگالی اسمي: 700</t>
  </si>
  <si>
    <t>چگالی اسمي: 650</t>
  </si>
  <si>
    <t>چگالی اسمي: 600</t>
  </si>
  <si>
    <t>چگالی اسمي: 550</t>
  </si>
  <si>
    <t>چگالی اسمي: 500</t>
  </si>
  <si>
    <t>چگالی اسمي: 450</t>
  </si>
  <si>
    <t>چگالی اسمي: 400</t>
  </si>
  <si>
    <t xml:space="preserve">ساخته شده با تراشه‌هاي چوب و سیمان </t>
  </si>
  <si>
    <t>صفحات با تراشه‌های پولکی جهت‌یافته (OSB)</t>
  </si>
  <si>
    <t>صفحات با تراشه‌های چسبیده با سیمان</t>
  </si>
  <si>
    <t xml:space="preserve">پانل‌هاي ساخته‌شده از الیاف چوب </t>
  </si>
  <si>
    <t>با سنگدانة سبك پومیس (چگالی ظاهري سنگدانه حدود 600)</t>
  </si>
  <si>
    <t>بتن با سنگدانة بسیار سبك</t>
  </si>
  <si>
    <t>بتن‌ هوادار اتوكلاو شده</t>
  </si>
  <si>
    <t xml:space="preserve">بتن‌ با خرده چوب </t>
  </si>
  <si>
    <t xml:space="preserve">چوب‌هاي طبيعي </t>
  </si>
  <si>
    <t xml:space="preserve">چوب‌هاي طبيعي خاص </t>
  </si>
  <si>
    <t>صفحات پایه چوبی</t>
  </si>
  <si>
    <t xml:space="preserve">چوب پنبه </t>
  </si>
  <si>
    <t>سنگ‌هاي آذرين درونی و دگرگوني</t>
  </si>
  <si>
    <t>سنگ‌های آتشفشانی</t>
  </si>
  <si>
    <t>سنگ‌هاي آهكي</t>
  </si>
  <si>
    <t>ماسه سنگ‌ها</t>
  </si>
  <si>
    <t>سنگ‌هاي چخماق (فلينت) و سنگ‌هاي ساینده و پومیس</t>
  </si>
  <si>
    <t>پلي‌استايرن منبسط (اصطلاحاً يونوليت يا پلاستوفوم)</t>
  </si>
  <si>
    <t>گچ اندود با پرليت يا ورميكوليت (از 1 تا 2 ميلي‌متر)</t>
  </si>
  <si>
    <t>بتن‌هاي با سنگدانه متداول (سیلیسی، سیلیسی-آهکی و آهکی)</t>
  </si>
  <si>
    <t>بتن‌ سبك‌دانه</t>
  </si>
  <si>
    <t>چگالی زیاد</t>
  </si>
  <si>
    <t>چگالی بسیار زیاد</t>
  </si>
  <si>
    <t>سيليكون</t>
  </si>
  <si>
    <t>چگالی بالا</t>
  </si>
  <si>
    <t>اسفنجی</t>
  </si>
  <si>
    <t>قابل انعطاف با 40 درصد روان‌ساز</t>
  </si>
  <si>
    <t>پی‌وی‌سی</t>
  </si>
  <si>
    <t>پلي‌اتیلن</t>
  </si>
  <si>
    <t>متخلخل با چگالی 1800 تا 2000</t>
  </si>
  <si>
    <t>متراکم با چگالی 2300  تا  2600</t>
  </si>
  <si>
    <t>متراکم با چگالی 2000 تا 2300</t>
  </si>
  <si>
    <t>متخلخل با چگالی 1600 تا 1800</t>
  </si>
  <si>
    <t>بتن مسلح متداول با 1 تا 2 درصد میل‌گرد</t>
  </si>
  <si>
    <t>بتن مسلح متداول با بیش از 2 درصد میل‌گرد</t>
  </si>
  <si>
    <t xml:space="preserve">1. اندود و ملات </t>
  </si>
  <si>
    <t>آهکی یا سیمانی</t>
  </si>
  <si>
    <t xml:space="preserve">طبیعی </t>
  </si>
  <si>
    <t>كائوچو</t>
  </si>
  <si>
    <t xml:space="preserve">اسفنجی </t>
  </si>
  <si>
    <t xml:space="preserve">سخت </t>
  </si>
  <si>
    <t>پلي‌اتيلن</t>
  </si>
  <si>
    <t>ساده</t>
  </si>
  <si>
    <t>با 20 درصد الیاف شیشه</t>
  </si>
  <si>
    <t>بلوط، الش، زبان گنجشك، زيزفون، قان ياغوشه، درختان ميوه‌دار - چگالی طبیعی کمتر از 600</t>
  </si>
  <si>
    <t>بلوط، الش، زبان گنجشك، زيزفون، قان ياغوشه، درختان ميوه‌دار - چگالی طبیعی بیش از 600</t>
  </si>
  <si>
    <t>متداول</t>
  </si>
  <si>
    <t>چگالی</t>
  </si>
  <si>
    <t>چگالی بیش از 2000</t>
  </si>
  <si>
    <t>چگالی 1800  تا  2000</t>
  </si>
  <si>
    <t>چگالی 1600 تا 1800</t>
  </si>
  <si>
    <t>چگالی 1450 تا 1600</t>
  </si>
  <si>
    <t>چگالی 1250 تا 1450</t>
  </si>
  <si>
    <t>چگالی 1000 تا  1250</t>
  </si>
  <si>
    <t>چگالی 750 تا 1000</t>
  </si>
  <si>
    <t>چگالی 500 تا 750</t>
  </si>
  <si>
    <t>چگالی 15 تا 25</t>
  </si>
  <si>
    <t>چگالی 25 تا 40</t>
  </si>
  <si>
    <t>25 تا 40</t>
  </si>
  <si>
    <t>40 تا 100</t>
  </si>
  <si>
    <t>100 تا 125</t>
  </si>
  <si>
    <t>125 تا 150</t>
  </si>
  <si>
    <t>150 تا 175</t>
  </si>
  <si>
    <t>10 تا 15</t>
  </si>
  <si>
    <t>چگالی 40 تا 100</t>
  </si>
  <si>
    <t>چگالی 100 تا 125</t>
  </si>
  <si>
    <t>چگالی 125 تا 150</t>
  </si>
  <si>
    <t>چگالی 150 تا 175</t>
  </si>
  <si>
    <t>چگالی 175 تا 200</t>
  </si>
  <si>
    <t>چگالی 7 تا 10</t>
  </si>
  <si>
    <t>چگالی 10 تا 15</t>
  </si>
  <si>
    <t>چگالی 15 تا 20</t>
  </si>
  <si>
    <t>چگالی 20 تا 30</t>
  </si>
  <si>
    <t>چگالی 30 تا 40</t>
  </si>
  <si>
    <t>چگالی 40 تا 80</t>
  </si>
  <si>
    <t>چگالی 80 تا 120</t>
  </si>
  <si>
    <t>چگالی 120 تا 150</t>
  </si>
  <si>
    <t>چگالی 1200  تا  1500</t>
  </si>
  <si>
    <t>چگالی 900 تا 1200</t>
  </si>
  <si>
    <t>چگالی 1000 تا 1300</t>
  </si>
  <si>
    <t>چگالی کمتر از 1000</t>
  </si>
  <si>
    <t>چگالی 1300 تا 1700</t>
  </si>
  <si>
    <t>چگالی 750  تا  900</t>
  </si>
  <si>
    <t>دو حجم پرلیت یا ورمیکولیت براي يك حجم گچ - چگالی 500 تا 600</t>
  </si>
  <si>
    <t>يك حجم پرلیت یا ورمیکولیت براي يك حجم گچ - چگالی 600 تا 900</t>
  </si>
  <si>
    <t>متشكل از پرليت يا ورميكوليت (از 3 تا 6 ميليمتر) اجراي درجا - نسبت:  1 به 3</t>
  </si>
  <si>
    <t>متشكل از پرليت يا ورميكوليت (از 3 تا 6 ميليمتر) اجراي درجا - نسبت:  1 به 6</t>
  </si>
  <si>
    <t>چگالی 2000 تا 2300</t>
  </si>
  <si>
    <t>چگالی 1800 تا 2000</t>
  </si>
  <si>
    <t>چگالی 930</t>
  </si>
  <si>
    <t>چگالی 1700</t>
  </si>
  <si>
    <t xml:space="preserve">چگالی 980 </t>
  </si>
  <si>
    <t>چگالی 1050</t>
  </si>
  <si>
    <t>چگالی 1150</t>
  </si>
  <si>
    <t>چگالی 1300</t>
  </si>
  <si>
    <t>چگالی 1400</t>
  </si>
  <si>
    <t>چگالی 1180</t>
  </si>
  <si>
    <t>چگالی 1390</t>
  </si>
  <si>
    <t>چگالی 1240</t>
  </si>
  <si>
    <t>چگالی 1200</t>
  </si>
  <si>
    <t>چگالی 2200</t>
  </si>
  <si>
    <t>چگالی 1201</t>
  </si>
  <si>
    <t>چگالی 1410</t>
  </si>
  <si>
    <t>چوب‌هاي سنگين - چگالی 800  تا  1000</t>
  </si>
  <si>
    <t>چوب‌هاي سنگين - چگالی 250  تا  300</t>
  </si>
  <si>
    <t>صفحات تخته چندلا - چگالی 750 تا 900</t>
  </si>
  <si>
    <t>صفحات تخته چندلا - چگالی 600 تا 700</t>
  </si>
  <si>
    <t>صفحات تخته چندلا - چگالی 500 تا 600</t>
  </si>
  <si>
    <t>صفحات تخته چندلا - چگالی 450 تا 500</t>
  </si>
  <si>
    <t>صفحات تخته چندلا - چگالی 350 تا 450</t>
  </si>
  <si>
    <t>صفحات تخته چندلا - چگالی 250 تا 350</t>
  </si>
  <si>
    <t>صفحات تخته چندلا - چگالی کمتر از 250</t>
  </si>
  <si>
    <t>بالزا  - چگالی 60  تا  120</t>
  </si>
  <si>
    <t>تبريزي، اكومه      چگالی طبيعي 350 تا 500</t>
  </si>
  <si>
    <t>چوب‌ درخت‌هاي صمغي بسيار سنگين (برگ ريز) - چگالی طبيعي 600  تا  750</t>
  </si>
  <si>
    <t>كاج نقره‌اي، كاج سواحل دريا  - چگالی طبيعي 450  تا  600</t>
  </si>
  <si>
    <t>كاج يا صنوبر، اپيسه‌آ - چگالی طبيعي 300  تا  450</t>
  </si>
  <si>
    <t>صفحات با ذرات چوب (نئوپان) - چگالی 640 تا 820</t>
  </si>
  <si>
    <t>صفحات با ذرات چوب (نئوپان) - چگالی 450 تا 640</t>
  </si>
  <si>
    <t>صفحات با ذرات چوب (نئوپان) - چگالی 270 تا 450</t>
  </si>
  <si>
    <t>صفحات با ذرات چوب (نئوپان) - چگالی 180 تا 450</t>
  </si>
  <si>
    <t>چگالی 450  تا  550</t>
  </si>
  <si>
    <t>چگالی 350  تا  450</t>
  </si>
  <si>
    <t>چگالی 250  تا  350</t>
  </si>
  <si>
    <t>متراكم - چگالی کمتر از 500</t>
  </si>
  <si>
    <t>انبساط يافتة خالص - چگالی 100  تا  150</t>
  </si>
  <si>
    <t>انبساط يافتة به هم چسبيده با قير يا با صمغ‌هاي مصنوعي - چگالی 150  تا  250</t>
  </si>
  <si>
    <t>چگالی 300  تا  400</t>
  </si>
  <si>
    <t>چگالی 1700 تا 2200</t>
  </si>
  <si>
    <t>چگالی 1200 تا 1800</t>
  </si>
  <si>
    <t>چگالی 1770 تا 2000</t>
  </si>
  <si>
    <t>سنگ ساینده - چگالی 1900  تا  2500</t>
  </si>
  <si>
    <t>سنگ ساینده - چگالی 1300 تا 1900</t>
  </si>
  <si>
    <t>پومیس - چگالی کمتر از 400</t>
  </si>
  <si>
    <t>چگالی 1750</t>
  </si>
  <si>
    <t>چگالی 120  تا  130</t>
  </si>
  <si>
    <t>چگالی 130  تا  140</t>
  </si>
  <si>
    <t>چگالی 140  تا  180</t>
  </si>
  <si>
    <t>چگالی 1800 تا 2200</t>
  </si>
  <si>
    <t>چگالی 1400 تا 1800</t>
  </si>
  <si>
    <t>چگالی 1000 تا 1400</t>
  </si>
  <si>
    <t>چگالی کمتر از 2100</t>
  </si>
  <si>
    <t>چگالی 1000  تا  1100</t>
  </si>
  <si>
    <t>چگالی 7870</t>
  </si>
  <si>
    <t>چگالی 7780</t>
  </si>
  <si>
    <t>چگالی 7500</t>
  </si>
  <si>
    <t>چگالی 2700</t>
  </si>
  <si>
    <t>چگالی 2800</t>
  </si>
  <si>
    <t>چگالی 8930</t>
  </si>
  <si>
    <t>چگالی 8400</t>
  </si>
  <si>
    <t>چگالی 11340</t>
  </si>
  <si>
    <t>چگالی 7200</t>
  </si>
  <si>
    <t xml:space="preserve">بتن با سنگدانه سرباره كوره آهن‌گدازي متراکم </t>
  </si>
  <si>
    <t>بتن با سنگدانه سرباره كوره آهن‌گدازي متخلخل</t>
  </si>
  <si>
    <t>ضریب هدایت حرارت</t>
  </si>
  <si>
    <t>لایه 2</t>
  </si>
  <si>
    <t>لایه 3</t>
  </si>
  <si>
    <t>لایه 4</t>
  </si>
  <si>
    <t>لایه 5</t>
  </si>
  <si>
    <t>خارج</t>
  </si>
  <si>
    <t>داخل</t>
  </si>
  <si>
    <t>Behrouz Kari</t>
  </si>
  <si>
    <t>گروه اصلی</t>
  </si>
  <si>
    <t>زیرگروه</t>
  </si>
  <si>
    <t>مشخصات فنی</t>
  </si>
  <si>
    <t>ضریب 
هدایت حرارت</t>
  </si>
  <si>
    <t>ضخامت</t>
  </si>
  <si>
    <t>مقاومت 
حرارتی</t>
  </si>
  <si>
    <t>U</t>
  </si>
  <si>
    <t>Rt</t>
  </si>
  <si>
    <t>با پوكة طبيعي يا سربارة منبسط متخلخل (چگالی1750) - با ذرات ريز يا با ماسه - چگالی 1400 تا 1600</t>
  </si>
  <si>
    <t>با پوكة طبيعي يا سربارة منبسط متخلخل (چگالی1750) - با ذرات ريز يا با ماسه - چگالی 1200 تا 1400</t>
  </si>
  <si>
    <t>با پوكة طبيعي يا سربارة منبسط متخلخل (چگالی1750) - بدون ذرات ريز و بدون ماسه</t>
  </si>
  <si>
    <t>با پوكة طبيعي يا سربارة منبسط متخلخل (چگالی1750) - با خاكستر بادي سينترشده (چگالی ظاهري سنگدانه حدود 650)</t>
  </si>
  <si>
    <t>با رس منبسط يا شيست منبسط (چگالی ظاهري كمتر از 350 و عيار سيمان كمتر از 250) - با ماسة سبك و بدون ماسة رودخانه</t>
  </si>
  <si>
    <t xml:space="preserve">با رس منبسط يا شيست منبسط (چگالی 350 تا 550) و عيار سيمان بيش از 300 - با ماسة سبك و حداكثر 10% ماسه رودخانه </t>
  </si>
  <si>
    <t xml:space="preserve">با رس منبسط يا شيست منبسط (چگالی بیش از 350) و عیار سیمان بیش از 300 - با ماسة رودخانه بدون ماسة سبك </t>
  </si>
  <si>
    <t xml:space="preserve">با رس منبسط يا شيست منبسط (چگالی بیش از 350) و عیار سیمان بیش از 300 - با ماسة رودخانه و ماسة سبك  </t>
  </si>
  <si>
    <t>با رس منبسط يا شيست منبسط (چگالی 350 تا 550) و عيار سيمان بيش از 300 - با ماسة سبك و بدون ماسه رودخانه</t>
  </si>
  <si>
    <t>با رس منبسط يا شيست منبسط (چگالی ظاهري كمتر از 350 و عيار سيمان كمتر از 250) - بدون ماسه - چگالی 600 تا 800</t>
  </si>
  <si>
    <t>با رس منبسط يا شيست منبسط (چگالی ظاهري كمتر از 350 و عيار سيمان كمتر از 250) - بدون ماسه - چگالی کمتر از 600</t>
  </si>
  <si>
    <t>برش خورده در بلوك‌هاي قالبي توليدشده به‌صورت منقطع، یا ممتد بدون پوستة سطحي - چگالی 7 تا 10</t>
  </si>
  <si>
    <t>برش خورده در بلوك‌هاي قالبي توليدشده به‌صورت منقطع، یا ممتد بدون پوستة سطحي - چگالی 10 تا 13</t>
  </si>
  <si>
    <t>برش خورده در بلوك‌هاي قالبي توليدشده به‌صورت منقطع، یا ممتد بدون پوستة سطحي - چگالی 13 تا 15</t>
  </si>
  <si>
    <t>برش خورده در بلوك‌هاي قالبي توليدشده به‌صورت منقطع، یا ممتد بدون پوستة سطحي - چگالی 15 تا 19</t>
  </si>
  <si>
    <t>برش خورده در بلوك‌هاي قالبي توليدشده به‌صورت منقطع، یا ممتد بدون پوستة سطحي - چگالی 19 تا 24</t>
  </si>
  <si>
    <t>برش خورده در بلوك‌هاي قالبي توليدشده به‌صورت منقطع، یا ممتد بدون پوستة سطحي - چگالی 24 تا 29</t>
  </si>
  <si>
    <t>برش خورده در بلوك‌هاي قالبي توليدشده به‌صورت منقطع، یا ممتد بدون پوستة سطحي - چگالی 29 تا 40</t>
  </si>
  <si>
    <t>برش خورده در بلوك‌هاي قالبي توليدشده به‌صورت منقطع، یا ممتد بدون پوستة سطحي - چگالی بیش از 40</t>
  </si>
  <si>
    <t>چگالی 800  تا  1000</t>
  </si>
  <si>
    <t>صفحات ممتد منبسط شده با گاز HCFC و یا پنتان بین پوشش انعطاف‌پذیر نفوذپذیر</t>
  </si>
  <si>
    <t>صفحات ممتد منبسط شده با HCFC و یا پنتان بین پوشش انعطاف‌پذیر آلومینیومی ببیش از 50 میکرون یا نفوذ ناپذیر در برابر گاز</t>
  </si>
  <si>
    <t>صفحات با عایق تزریق‌شده به‌صورت ممتد بین دو ورق فلزی - منبسط شده با گاز HCFC و . یا پنتان</t>
  </si>
  <si>
    <t>صفحات با عایق تزریق‌شده به‌صورت ممتد بین دو ورق فلزی - منبسط شده با حفره‌های پر شده از هوا یا گاز کربنیک</t>
  </si>
  <si>
    <t>R</t>
  </si>
  <si>
    <t>w</t>
  </si>
  <si>
    <t>غیر مجاز</t>
  </si>
  <si>
    <t>F</t>
  </si>
  <si>
    <t>G</t>
  </si>
  <si>
    <t>W</t>
  </si>
  <si>
    <t>EC++</t>
  </si>
  <si>
    <t>بام</t>
  </si>
  <si>
    <t>پنجره</t>
  </si>
  <si>
    <t>گرمایی</t>
  </si>
  <si>
    <t>سرمایی</t>
  </si>
  <si>
    <t>EC</t>
  </si>
  <si>
    <t>EC+</t>
  </si>
  <si>
    <t>U ref</t>
  </si>
  <si>
    <t>R ref</t>
  </si>
  <si>
    <t>G3</t>
  </si>
  <si>
    <t>G2</t>
  </si>
  <si>
    <t>G1</t>
  </si>
  <si>
    <t>لایه 6</t>
  </si>
  <si>
    <t>لایه 7</t>
  </si>
  <si>
    <t>لایه 8</t>
  </si>
  <si>
    <r>
      <t>چگالی زیاد (</t>
    </r>
    <r>
      <rPr>
        <sz val="9"/>
        <color indexed="56"/>
        <rFont val="B Nazanin"/>
        <family val="0"/>
      </rPr>
      <t>HD</t>
    </r>
    <r>
      <rPr>
        <sz val="10"/>
        <color indexed="56"/>
        <rFont val="B Nazanin"/>
        <family val="0"/>
      </rPr>
      <t>)</t>
    </r>
  </si>
  <si>
    <r>
      <t>چگالی کم (</t>
    </r>
    <r>
      <rPr>
        <sz val="9"/>
        <color indexed="56"/>
        <rFont val="B Nazanin"/>
        <family val="0"/>
      </rPr>
      <t>LD</t>
    </r>
    <r>
      <rPr>
        <sz val="10"/>
        <color indexed="56"/>
        <rFont val="B Nazanin"/>
        <family val="0"/>
      </rPr>
      <t>)</t>
    </r>
  </si>
  <si>
    <r>
      <t>پلي‌ متيل متاكريلات (آلتوگلاس، پلكسي گلاس) (</t>
    </r>
    <r>
      <rPr>
        <sz val="9"/>
        <color indexed="56"/>
        <rFont val="Times New Roman"/>
        <family val="1"/>
      </rPr>
      <t>PMMA</t>
    </r>
    <r>
      <rPr>
        <sz val="10"/>
        <color indexed="56"/>
        <rFont val="B Mitra"/>
        <family val="0"/>
      </rPr>
      <t>)</t>
    </r>
  </si>
  <si>
    <r>
      <t xml:space="preserve">پلي وينيل کلراید </t>
    </r>
    <r>
      <rPr>
        <sz val="9"/>
        <color indexed="56"/>
        <rFont val="Times New Roman"/>
        <family val="1"/>
      </rPr>
      <t>(PVC)</t>
    </r>
  </si>
  <si>
    <r>
      <t>اتیلن پروپیلن دین منومر (</t>
    </r>
    <r>
      <rPr>
        <sz val="9"/>
        <color indexed="56"/>
        <rFont val="Times New Roman"/>
        <family val="1"/>
      </rPr>
      <t>EPDM</t>
    </r>
    <r>
      <rPr>
        <sz val="10"/>
        <color indexed="56"/>
        <rFont val="B Mitra"/>
        <family val="0"/>
      </rPr>
      <t>)</t>
    </r>
  </si>
  <si>
    <r>
      <t>پلی‌تترا فلوئورو اتیلن (</t>
    </r>
    <r>
      <rPr>
        <sz val="9"/>
        <color indexed="56"/>
        <rFont val="Times New Roman"/>
        <family val="1"/>
      </rPr>
      <t>PTFE</t>
    </r>
    <r>
      <rPr>
        <sz val="10"/>
        <color indexed="56"/>
        <rFont val="B Mitra"/>
        <family val="0"/>
      </rPr>
      <t>)</t>
    </r>
  </si>
  <si>
    <r>
      <t xml:space="preserve">با حفره‌های پر از  </t>
    </r>
    <r>
      <rPr>
        <sz val="9"/>
        <color indexed="56"/>
        <rFont val="B Nazanin"/>
        <family val="0"/>
      </rPr>
      <t>HCFC</t>
    </r>
  </si>
  <si>
    <r>
      <t xml:space="preserve">پلي‌وينيل كلراید </t>
    </r>
    <r>
      <rPr>
        <sz val="8.5"/>
        <color indexed="56"/>
        <rFont val="Times New Roman"/>
        <family val="1"/>
      </rPr>
      <t>(PVC)</t>
    </r>
    <r>
      <rPr>
        <sz val="10"/>
        <color indexed="56"/>
        <rFont val="B Mitra"/>
        <family val="0"/>
      </rPr>
      <t xml:space="preserve"> منبسط‌شده</t>
    </r>
  </si>
  <si>
    <t xml:space="preserve">2. لايه‌ هواي محبوس </t>
  </si>
  <si>
    <t>1. لاية هواي مجاور سطوح داخلي و خارجي</t>
  </si>
  <si>
    <t>ضخامت (میلی‌متر)</t>
  </si>
  <si>
    <t>۵ تا ۷</t>
  </si>
  <si>
    <t>۷.۱ تا ۹</t>
  </si>
  <si>
    <t>۹.۱ تا ۱۱</t>
  </si>
  <si>
    <t>۱۱.۱ تا ۱۳</t>
  </si>
  <si>
    <t>۱۴ تا ۲۴</t>
  </si>
  <si>
    <t>۲۵ تا ۵۰</t>
  </si>
  <si>
    <t>۵۱ تا ۱۰۰</t>
  </si>
  <si>
    <t>مقاومت حرارتی</t>
  </si>
  <si>
    <t>[m2.K/W]</t>
  </si>
  <si>
    <t>۱-۳. آجر پلاک (نما)</t>
  </si>
  <si>
    <t>۲-۳. آجر توپر (دیوار)</t>
  </si>
  <si>
    <t>۳-۳. آجر سوراخ‌دار (دیوار)</t>
  </si>
  <si>
    <t>یک ردیف آجر</t>
  </si>
  <si>
    <t>دو ردیف آجر</t>
  </si>
  <si>
    <t>سه ردیف آجر</t>
  </si>
  <si>
    <t>دو ردیف حفره</t>
  </si>
  <si>
    <t>چهار ردیف حفره</t>
  </si>
  <si>
    <t>سه ردیف حفره</t>
  </si>
  <si>
    <t>۴-۳. بلوک سفالی (دیوار)</t>
  </si>
  <si>
    <t>یک ردیف حفره</t>
  </si>
  <si>
    <t>دو ردیف بلوک با یک ردیف حفره</t>
  </si>
  <si>
    <t>۵-۳. بلوک سیمانی (دیوار)</t>
  </si>
  <si>
    <t>۶-۳. تیرچه و‌ بلوک سفالی (سقف)</t>
  </si>
  <si>
    <t>ارتفاع بلوک : ۲۰۰ میلی‌متر</t>
  </si>
  <si>
    <t>ارتفاع بلوک : ۲۵۰ میلی‌متر</t>
  </si>
  <si>
    <t>۷-۳. تیرچه و‌ بلوک سیمانی (سقف)</t>
  </si>
  <si>
    <t xml:space="preserve">یک ردیف باریک آجر </t>
  </si>
  <si>
    <t>عنوان جدار (لایه)</t>
  </si>
  <si>
    <t>مشخصات</t>
  </si>
  <si>
    <t>لایه 1</t>
  </si>
  <si>
    <t>ارتفاع بلوک : ۲۰۰ عرض پاشنه تیرچه ۹۵ تا ۱۲۴</t>
  </si>
  <si>
    <t>ارتفاع بلوک : ۲۰۰ عرض پاشنه تیرچه ۱۲۵ تا ۱۴۰</t>
  </si>
  <si>
    <t>ارتفاع بلوک : ۲۵۰ عرض پاشنه تیرچه ۹۵ تا ۱۲۴</t>
  </si>
  <si>
    <t>ارتفاع بلوک : ۲۵۰ عرض پاشنه تیرچه ۱۲۵ تا ۱۴۰</t>
  </si>
  <si>
    <t>ارتفاع بلوک : ۳۰۰ عرض پاشنه تیرچه ۹۵ تا ۱۲۴</t>
  </si>
  <si>
    <t>ارتفاع بلوک : ۳۰۰ عرض پاشنه تیرچه ۱۲۵ تا ۱۴۰</t>
  </si>
  <si>
    <t>فاصله محورها ۵۵۰ تا ۶۰۰</t>
  </si>
  <si>
    <t>فاصله محورها ۶۱۰ تا ۶۳۰</t>
  </si>
  <si>
    <t>فاصله محورها بیش از ۶۴۰</t>
  </si>
  <si>
    <t>توضیحات</t>
  </si>
  <si>
    <t>۸-۳. تیرچه و‌ بلوک پلی‌استایرن منبسط ساده (سقف)</t>
  </si>
  <si>
    <t>۹-۳. تیرچه و‌ بلوک پلی‌استایرن منبسط با پاشنه ۳۰ (سقف)</t>
  </si>
  <si>
    <t>ارتفاع بلوک : ۱۲۰ عرض پاشنه تیرچه ۹۵ تا ۱۲۴</t>
  </si>
  <si>
    <t>ارتفاع بلوک : ۱۲۰ عرض پاشنه تیرچه ۱۲۵ تا ۱۴۰</t>
  </si>
  <si>
    <t>ارتفاع بلوک : ۱۵۰ عرض پاشنه تیرچه ۹۵ تا ۱۲۴</t>
  </si>
  <si>
    <t>ارتفاع بلوک : ۱۷۰ عرض پاشنه تیرچه ۹۵ تا ۱۲۴</t>
  </si>
  <si>
    <t>ارتفاع بلوک : ۱۵۰ عرض پاشنه تیرچه ۱۲۵ تا ۱۴۰</t>
  </si>
  <si>
    <t>ارتفاع بلوک : ۱۷۰ عرض پاشنه تیرچه ۱۲۵ تا ۱۴۰</t>
  </si>
  <si>
    <t>۱۰-۳. تیرچه و‌ بلوک پلی‌استایرن منبسط با پاشنه ۴۰ (سقف)</t>
  </si>
  <si>
    <t>۱۱-۳. تیرچه و‌ بلوک پلی‌استایرن منبسط با پاشنه ۵۰ (سقف)</t>
  </si>
  <si>
    <t>۱۲-۳. تیرچه و‌ بلوک پلی‌استایرن منبسط با پاشنه ۶۰ (سقف)</t>
  </si>
  <si>
    <t>8-۳. تیرچه و‌ بلوک پلی‌استایرن منبسط ساده (سقف)</t>
  </si>
  <si>
    <t>KARI</t>
  </si>
  <si>
    <t>Behrouz</t>
  </si>
  <si>
    <t>سطح قائم يا با زاوية بيش از ۶۰ درجه -جریان حرارت افقی</t>
  </si>
  <si>
    <t>سطح افقي - جریان حرارت رو به بالا</t>
  </si>
  <si>
    <t>سطح افقي - جریان حرارت رو به پایین</t>
  </si>
  <si>
    <t>لایه</t>
  </si>
  <si>
    <t xml:space="preserve">لایه  </t>
  </si>
  <si>
    <t>غیر همگن</t>
  </si>
  <si>
    <t>همگن</t>
  </si>
  <si>
    <t>B.Kari</t>
  </si>
  <si>
    <t>ساختمان مسكوني شماره 1</t>
  </si>
  <si>
    <t xml:space="preserve">  گروه انرژی</t>
  </si>
  <si>
    <t xml:space="preserve">   رده ساختمان</t>
  </si>
  <si>
    <t>کد عنصر (R، F، W، ...)</t>
  </si>
  <si>
    <t>وضعیت عایق (شماره ستون)</t>
  </si>
  <si>
    <t>كد وضعيت همجواري</t>
  </si>
  <si>
    <t>ضريب
كاهش</t>
  </si>
  <si>
    <r>
      <t xml:space="preserve">ضريب انتقال حرارت
</t>
    </r>
    <r>
      <rPr>
        <sz val="12"/>
        <color indexed="18"/>
        <rFont val="B Nazanin"/>
        <family val="0"/>
      </rPr>
      <t>(سطحي يا خطي)</t>
    </r>
  </si>
  <si>
    <t>توان حرارتي</t>
  </si>
  <si>
    <t>نام عنصر</t>
  </si>
  <si>
    <t>موقعيت</t>
  </si>
  <si>
    <t>مشخصات
جدار
(عنصر)</t>
  </si>
  <si>
    <t>توضيحات</t>
  </si>
  <si>
    <t>مساحت</t>
  </si>
  <si>
    <t>UA
ib1</t>
  </si>
  <si>
    <t>UA
be1</t>
  </si>
  <si>
    <t>UA
ib2</t>
  </si>
  <si>
    <t>UA
be2</t>
  </si>
  <si>
    <t>UA
ib3</t>
  </si>
  <si>
    <t>UA
be3</t>
  </si>
  <si>
    <t>UA
ib4</t>
  </si>
  <si>
    <t>UA
be4</t>
  </si>
  <si>
    <r>
      <t>(W/m</t>
    </r>
    <r>
      <rPr>
        <b/>
        <vertAlign val="superscript"/>
        <sz val="12"/>
        <color indexed="18"/>
        <rFont val="Arial"/>
        <family val="2"/>
      </rPr>
      <t>2</t>
    </r>
    <r>
      <rPr>
        <b/>
        <sz val="12"/>
        <color indexed="18"/>
        <rFont val="Arial"/>
        <family val="2"/>
      </rPr>
      <t>.K)</t>
    </r>
  </si>
  <si>
    <t>(W/K)</t>
  </si>
  <si>
    <t>مرجع</t>
  </si>
  <si>
    <t>ie</t>
  </si>
  <si>
    <t>كف</t>
  </si>
  <si>
    <t>ديوار</t>
  </si>
  <si>
    <t>در</t>
  </si>
  <si>
    <t>T</t>
  </si>
  <si>
    <t>پل‌ 
حرارتي</t>
  </si>
  <si>
    <t>Ĥ</t>
  </si>
  <si>
    <t>طرح</t>
  </si>
  <si>
    <t>کاهش</t>
  </si>
  <si>
    <r>
      <t>ضخامت
(</t>
    </r>
    <r>
      <rPr>
        <b/>
        <sz val="8"/>
        <rFont val="B Nazanin"/>
        <family val="0"/>
      </rPr>
      <t>mm</t>
    </r>
    <r>
      <rPr>
        <b/>
        <sz val="10"/>
        <rFont val="B Nazanin"/>
        <family val="0"/>
      </rPr>
      <t>)</t>
    </r>
  </si>
  <si>
    <r>
      <t>ضخامت 
مناسب
(</t>
    </r>
    <r>
      <rPr>
        <b/>
        <sz val="8"/>
        <rFont val="B Nazanin"/>
        <family val="0"/>
      </rPr>
      <t>mm</t>
    </r>
    <r>
      <rPr>
        <b/>
        <sz val="10"/>
        <rFont val="B Nazanin"/>
        <family val="0"/>
      </rPr>
      <t>)</t>
    </r>
  </si>
  <si>
    <r>
      <t>[m</t>
    </r>
    <r>
      <rPr>
        <vertAlign val="superscript"/>
        <sz val="10"/>
        <color indexed="56"/>
        <rFont val="Arial"/>
        <family val="2"/>
      </rPr>
      <t>2</t>
    </r>
    <r>
      <rPr>
        <sz val="10"/>
        <color indexed="56"/>
        <rFont val="Arial"/>
        <family val="2"/>
      </rPr>
      <t>.K/W]</t>
    </r>
  </si>
  <si>
    <r>
      <t>[W/m</t>
    </r>
    <r>
      <rPr>
        <vertAlign val="superscript"/>
        <sz val="10"/>
        <color indexed="56"/>
        <rFont val="Arial"/>
        <family val="2"/>
      </rPr>
      <t>2</t>
    </r>
    <r>
      <rPr>
        <sz val="10"/>
        <color indexed="56"/>
        <rFont val="Arial"/>
        <family val="2"/>
      </rPr>
      <t>.K]</t>
    </r>
  </si>
  <si>
    <t>نوع جدار:</t>
  </si>
  <si>
    <t>‍‍</t>
  </si>
  <si>
    <t>H</t>
  </si>
  <si>
    <r>
      <t>(m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</si>
  <si>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t>ib1</t>
  </si>
  <si>
    <t>be1</t>
  </si>
  <si>
    <t>ib2</t>
  </si>
  <si>
    <t>be2</t>
  </si>
  <si>
    <t>مقادیر هدف</t>
  </si>
  <si>
    <t xml:space="preserve">  ابتدا دکمه «شروع پروژه جدید» را فعال کنید. سپس نوع جدار، حالت (شماره ستون) عایق‌کاری مورد نظر طبق جداول روش تجویزی،</t>
  </si>
  <si>
    <t xml:space="preserve"> پوشه ProdSelect،  دکمه با شماره سیاه یا آبی لایه مورد نظر را فشار دهید. در صورت انتخاب لایه همگن  ضخامت را به میلی‌متر وارد کنید. </t>
  </si>
  <si>
    <t xml:space="preserve">  گروه ساختمان، رتبه انرژی و نیاز غالب ساختمان را مشخص کنید. پس از انتخاب لایه همگن در پوشه MatSelec، یا لایه غیرهمگن در </t>
  </si>
  <si>
    <t>۳۰ تا ۴۰ میلی‌متر</t>
  </si>
  <si>
    <t>نیاز غالب :</t>
  </si>
  <si>
    <r>
      <t>رتبه</t>
    </r>
    <r>
      <rPr>
        <b/>
        <sz val="11"/>
        <color indexed="9"/>
        <rFont val="Calibri"/>
        <family val="2"/>
      </rPr>
      <t xml:space="preserve"> انرژی :</t>
    </r>
  </si>
  <si>
    <t>=IF(D21="w",1,IF(D21="r",2,IF(D21="f",3,"")))</t>
  </si>
  <si>
    <t>i</t>
  </si>
  <si>
    <t>b</t>
  </si>
  <si>
    <t>e</t>
  </si>
  <si>
    <t>: فضای داخل</t>
  </si>
  <si>
    <t>: فضای خارج</t>
  </si>
  <si>
    <t>: فضای کنترل نشده</t>
  </si>
  <si>
    <t>: جدار بین فضای داخل و خارج</t>
  </si>
  <si>
    <t>: جدار بین فضای داخل و فضای کنترل‌نشده شماره ۱</t>
  </si>
  <si>
    <t>: جدار بین فضای کنترل‌نشده شماره ۲ و فضای خارج</t>
  </si>
  <si>
    <t xml:space="preserve">   مثال :      ie</t>
  </si>
  <si>
    <t xml:space="preserve">بلوک سفالی </t>
  </si>
  <si>
    <t>با ۷ ردیف حفره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</si>
</sst>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#,##0.0"/>
    <numFmt numFmtId="178" formatCode="#,##0.000"/>
    <numFmt numFmtId="179" formatCode="[$-3000401]0.#"/>
    <numFmt numFmtId="180" formatCode="[$-3000401]0.##"/>
    <numFmt numFmtId="181" formatCode="[$-3000401]0"/>
    <numFmt numFmtId="182" formatCode="#,##0.0000"/>
    <numFmt numFmtId="183" formatCode="[$-3000401]0.###"/>
    <numFmt numFmtId="184" formatCode="[$-3000401]0.####"/>
    <numFmt numFmtId="185" formatCode="[$-3000401]0.#####"/>
    <numFmt numFmtId="186" formatCode="[$-3000401]0.######"/>
    <numFmt numFmtId="187" formatCode="_-* #,##0\ &quot;T&quot;_-;\-* #,##0\ &quot;T&quot;_-;_-* &quot;-&quot;\ &quot;T&quot;_-;_-@_-"/>
    <numFmt numFmtId="188" formatCode="_-* #,##0\ _T_-;\-* #,##0\ _T_-;_-* &quot;-&quot;\ _T_-;_-@_-"/>
    <numFmt numFmtId="189" formatCode="_-* #,##0.00\ &quot;T&quot;_-;\-* #,##0.00\ &quot;T&quot;_-;_-* &quot;-&quot;??\ &quot;T&quot;_-;_-@_-"/>
    <numFmt numFmtId="190" formatCode="_-* #,##0.00\ _T_-;\-* #,##0.00\ _T_-;_-* &quot;-&quot;??\ _T_-;_-@_-"/>
    <numFmt numFmtId="191" formatCode="0.0"/>
    <numFmt numFmtId="192" formatCode="0.0%"/>
    <numFmt numFmtId="193" formatCode="0.0000"/>
  </numFmts>
  <fonts count="2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B Nazanin"/>
      <family val="0"/>
    </font>
    <font>
      <sz val="10"/>
      <color indexed="14"/>
      <name val="Arial"/>
      <family val="2"/>
    </font>
    <font>
      <b/>
      <sz val="12"/>
      <name val="B Nazanin"/>
      <family val="0"/>
    </font>
    <font>
      <b/>
      <sz val="18"/>
      <color indexed="62"/>
      <name val="Cambria"/>
      <family val="2"/>
    </font>
    <font>
      <sz val="10"/>
      <name val="B Traffic"/>
      <family val="0"/>
    </font>
    <font>
      <b/>
      <sz val="11"/>
      <name val="B Nazanin"/>
      <family val="0"/>
    </font>
    <font>
      <sz val="9"/>
      <color indexed="56"/>
      <name val="Times New Roman"/>
      <family val="1"/>
    </font>
    <font>
      <sz val="10"/>
      <color indexed="56"/>
      <name val="B Nazanin"/>
      <family val="0"/>
    </font>
    <font>
      <sz val="10"/>
      <color indexed="56"/>
      <name val="B Mitra"/>
      <family val="0"/>
    </font>
    <font>
      <sz val="9"/>
      <color indexed="56"/>
      <name val="B Nazanin"/>
      <family val="0"/>
    </font>
    <font>
      <sz val="8.5"/>
      <color indexed="56"/>
      <name val="Times New Roman"/>
      <family val="1"/>
    </font>
    <font>
      <b/>
      <sz val="10"/>
      <name val="B Mitra"/>
      <family val="0"/>
    </font>
    <font>
      <sz val="11"/>
      <name val="B Nazanin"/>
      <family val="0"/>
    </font>
    <font>
      <sz val="10"/>
      <name val="B Mitra"/>
      <family val="0"/>
    </font>
    <font>
      <sz val="10"/>
      <name val="B Nazanin"/>
      <family val="0"/>
    </font>
    <font>
      <b/>
      <sz val="10"/>
      <color indexed="12"/>
      <name val="Arial"/>
      <family val="2"/>
    </font>
    <font>
      <b/>
      <sz val="9"/>
      <name val="B Nazanin"/>
      <family val="0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38"/>
      <name val="Arial"/>
      <family val="2"/>
    </font>
    <font>
      <sz val="10"/>
      <color indexed="20"/>
      <name val="Arial"/>
      <family val="2"/>
    </font>
    <font>
      <b/>
      <sz val="9"/>
      <color indexed="60"/>
      <name val="B Nazanin"/>
      <family val="0"/>
    </font>
    <font>
      <b/>
      <sz val="8"/>
      <color indexed="60"/>
      <name val="B Nazanin"/>
      <family val="0"/>
    </font>
    <font>
      <b/>
      <sz val="12"/>
      <name val="Arial"/>
      <family val="2"/>
    </font>
    <font>
      <b/>
      <sz val="14"/>
      <color indexed="60"/>
      <name val="B Nazanin"/>
      <family val="0"/>
    </font>
    <font>
      <b/>
      <sz val="14"/>
      <color indexed="38"/>
      <name val="B Nazanin"/>
      <family val="0"/>
    </font>
    <font>
      <b/>
      <sz val="14"/>
      <color indexed="18"/>
      <name val="B Nazanin"/>
      <family val="0"/>
    </font>
    <font>
      <sz val="12"/>
      <color indexed="18"/>
      <name val="B Nazanin"/>
      <family val="0"/>
    </font>
    <font>
      <b/>
      <sz val="14"/>
      <color indexed="20"/>
      <name val="B Nazanin"/>
      <family val="0"/>
    </font>
    <font>
      <b/>
      <sz val="12"/>
      <color indexed="18"/>
      <name val="Arial"/>
      <family val="2"/>
    </font>
    <font>
      <b/>
      <vertAlign val="superscript"/>
      <sz val="12"/>
      <color indexed="18"/>
      <name val="Arial"/>
      <family val="2"/>
    </font>
    <font>
      <b/>
      <sz val="12"/>
      <color indexed="20"/>
      <name val="Arial"/>
      <family val="2"/>
    </font>
    <font>
      <b/>
      <sz val="9.5"/>
      <color indexed="38"/>
      <name val="B Traffic"/>
      <family val="0"/>
    </font>
    <font>
      <b/>
      <sz val="9.5"/>
      <color indexed="18"/>
      <name val="B Traffic"/>
      <family val="0"/>
    </font>
    <font>
      <b/>
      <sz val="9.5"/>
      <color indexed="20"/>
      <name val="B Traffic"/>
      <family val="0"/>
    </font>
    <font>
      <b/>
      <sz val="11.5"/>
      <name val="Arial"/>
      <family val="2"/>
    </font>
    <font>
      <b/>
      <sz val="11.5"/>
      <name val="B Nazanin"/>
      <family val="0"/>
    </font>
    <font>
      <sz val="11.5"/>
      <name val="B Nazanin"/>
      <family val="0"/>
    </font>
    <font>
      <b/>
      <sz val="11.5"/>
      <color indexed="38"/>
      <name val="Times New Roman"/>
      <family val="1"/>
    </font>
    <font>
      <b/>
      <sz val="11.5"/>
      <color indexed="18"/>
      <name val="Franklin Gothic Demi"/>
      <family val="2"/>
    </font>
    <font>
      <b/>
      <sz val="11.5"/>
      <color indexed="20"/>
      <name val="Swis721 Ex BT"/>
      <family val="2"/>
    </font>
    <font>
      <sz val="11.5"/>
      <name val="Arial"/>
      <family val="2"/>
    </font>
    <font>
      <sz val="11.5"/>
      <name val="Nazanin"/>
      <family val="0"/>
    </font>
    <font>
      <b/>
      <sz val="11.5"/>
      <name val="Nazanin"/>
      <family val="0"/>
    </font>
    <font>
      <sz val="11.5"/>
      <color indexed="38"/>
      <name val="Times New Roman"/>
      <family val="1"/>
    </font>
    <font>
      <sz val="11.5"/>
      <color indexed="20"/>
      <name val="Swis721 Ex BT"/>
      <family val="2"/>
    </font>
    <font>
      <b/>
      <sz val="16"/>
      <color indexed="20"/>
      <name val="Arial"/>
      <family val="2"/>
    </font>
    <font>
      <b/>
      <sz val="16"/>
      <color indexed="20"/>
      <name val="Calibri"/>
      <family val="2"/>
    </font>
    <font>
      <b/>
      <sz val="14"/>
      <name val="Arial"/>
      <family val="2"/>
    </font>
    <font>
      <b/>
      <sz val="12"/>
      <color indexed="20"/>
      <name val="Swis721 Ex BT"/>
      <family val="2"/>
    </font>
    <font>
      <b/>
      <sz val="13"/>
      <name val="B Nazanin"/>
      <family val="0"/>
    </font>
    <font>
      <b/>
      <sz val="8"/>
      <name val="B Nazanin"/>
      <family val="0"/>
    </font>
    <font>
      <vertAlign val="superscript"/>
      <sz val="10"/>
      <color indexed="56"/>
      <name val="Arial"/>
      <family val="2"/>
    </font>
    <font>
      <b/>
      <sz val="8"/>
      <color indexed="8"/>
      <name val="B Nazanin"/>
      <family val="0"/>
    </font>
    <font>
      <b/>
      <sz val="16"/>
      <name val="B Mitra"/>
      <family val="0"/>
    </font>
    <font>
      <b/>
      <sz val="11.5"/>
      <name val="Times New Roman"/>
      <family val="1"/>
    </font>
    <font>
      <b/>
      <sz val="14"/>
      <name val="B Nazanin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9"/>
      <name val="Calibri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9"/>
      <name val="B Nazanin"/>
      <family val="0"/>
    </font>
    <font>
      <sz val="11"/>
      <color indexed="9"/>
      <name val="B Nazanin"/>
      <family val="0"/>
    </font>
    <font>
      <b/>
      <sz val="10"/>
      <color indexed="62"/>
      <name val="B Traffic"/>
      <family val="0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62"/>
      <name val="B Nazanin"/>
      <family val="0"/>
    </font>
    <font>
      <b/>
      <sz val="10"/>
      <color indexed="56"/>
      <name val="B Mitra"/>
      <family val="0"/>
    </font>
    <font>
      <sz val="11"/>
      <color indexed="56"/>
      <name val="B Nazanin"/>
      <family val="0"/>
    </font>
    <font>
      <b/>
      <sz val="10"/>
      <color indexed="10"/>
      <name val="B Mitra"/>
      <family val="0"/>
    </font>
    <font>
      <sz val="9"/>
      <color indexed="10"/>
      <name val="Times New Roman"/>
      <family val="1"/>
    </font>
    <font>
      <sz val="10"/>
      <color indexed="10"/>
      <name val="B Nazanin"/>
      <family val="0"/>
    </font>
    <font>
      <sz val="11"/>
      <color indexed="10"/>
      <name val="B Nazanin"/>
      <family val="0"/>
    </font>
    <font>
      <sz val="10"/>
      <color indexed="10"/>
      <name val="B Mitra"/>
      <family val="0"/>
    </font>
    <font>
      <sz val="10"/>
      <color indexed="8"/>
      <name val="B Mitra"/>
      <family val="0"/>
    </font>
    <font>
      <b/>
      <sz val="10"/>
      <color indexed="8"/>
      <name val="B Mitra"/>
      <family val="0"/>
    </font>
    <font>
      <sz val="8"/>
      <color indexed="27"/>
      <name val="Arial"/>
      <family val="2"/>
    </font>
    <font>
      <b/>
      <sz val="10"/>
      <color indexed="9"/>
      <name val="B Nazanin"/>
      <family val="0"/>
    </font>
    <font>
      <b/>
      <sz val="10"/>
      <color indexed="9"/>
      <name val="Arial"/>
      <family val="2"/>
    </font>
    <font>
      <b/>
      <sz val="10"/>
      <color indexed="9"/>
      <name val="B Mitra"/>
      <family val="0"/>
    </font>
    <font>
      <b/>
      <sz val="12"/>
      <color indexed="9"/>
      <name val="Arial"/>
      <family val="2"/>
    </font>
    <font>
      <b/>
      <sz val="16"/>
      <color indexed="62"/>
      <name val="Arial"/>
      <family val="2"/>
    </font>
    <font>
      <b/>
      <sz val="12"/>
      <color indexed="9"/>
      <name val="B Nazanin"/>
      <family val="0"/>
    </font>
    <font>
      <b/>
      <sz val="10"/>
      <color indexed="17"/>
      <name val="B Nazanin"/>
      <family val="0"/>
    </font>
    <font>
      <b/>
      <sz val="10"/>
      <color indexed="62"/>
      <name val="B Nazanin"/>
      <family val="0"/>
    </font>
    <font>
      <b/>
      <sz val="8"/>
      <color indexed="51"/>
      <name val="Arial"/>
      <family val="2"/>
    </font>
    <font>
      <b/>
      <sz val="14"/>
      <color indexed="51"/>
      <name val="Arial"/>
      <family val="2"/>
    </font>
    <font>
      <b/>
      <sz val="16"/>
      <color indexed="9"/>
      <name val="Traffic"/>
      <family val="0"/>
    </font>
    <font>
      <b/>
      <sz val="14"/>
      <color indexed="9"/>
      <name val="Traffic"/>
      <family val="0"/>
    </font>
    <font>
      <b/>
      <sz val="9.5"/>
      <color indexed="9"/>
      <name val="B Traffic"/>
      <family val="0"/>
    </font>
    <font>
      <b/>
      <sz val="11.5"/>
      <color indexed="10"/>
      <name val="Arial"/>
      <family val="2"/>
    </font>
    <font>
      <b/>
      <sz val="11.5"/>
      <color indexed="9"/>
      <name val="Arial"/>
      <family val="2"/>
    </font>
    <font>
      <b/>
      <sz val="12"/>
      <color indexed="9"/>
      <name val="Swis721 Ex BT"/>
      <family val="2"/>
    </font>
    <font>
      <b/>
      <sz val="13"/>
      <color indexed="36"/>
      <name val="B Nazanin"/>
      <family val="0"/>
    </font>
    <font>
      <b/>
      <sz val="12"/>
      <color indexed="36"/>
      <name val="B Nazanin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2"/>
      <color indexed="55"/>
      <name val="Arial"/>
      <family val="2"/>
    </font>
    <font>
      <b/>
      <sz val="11"/>
      <color indexed="55"/>
      <name val="Arial"/>
      <family val="2"/>
    </font>
    <font>
      <b/>
      <sz val="12"/>
      <color indexed="55"/>
      <name val="Yagut"/>
      <family val="0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56"/>
      <name val="B Nazanin"/>
      <family val="0"/>
    </font>
    <font>
      <b/>
      <sz val="12"/>
      <color indexed="56"/>
      <name val="Arial"/>
      <family val="2"/>
    </font>
    <font>
      <b/>
      <sz val="12"/>
      <color indexed="56"/>
      <name val="B Nazanin"/>
      <family val="0"/>
    </font>
    <font>
      <b/>
      <sz val="11"/>
      <color indexed="53"/>
      <name val="B Nazanin"/>
      <family val="0"/>
    </font>
    <font>
      <sz val="8"/>
      <color indexed="53"/>
      <name val="Arial"/>
      <family val="2"/>
    </font>
    <font>
      <sz val="10"/>
      <color indexed="55"/>
      <name val="Times New Roman"/>
      <family val="1"/>
    </font>
    <font>
      <sz val="11"/>
      <color indexed="55"/>
      <name val="B Nazanin"/>
      <family val="0"/>
    </font>
    <font>
      <b/>
      <sz val="16"/>
      <color indexed="31"/>
      <name val="Traffic"/>
      <family val="0"/>
    </font>
    <font>
      <b/>
      <sz val="16.5"/>
      <color indexed="56"/>
      <name val="B Mitra"/>
      <family val="0"/>
    </font>
    <font>
      <b/>
      <sz val="18"/>
      <color indexed="56"/>
      <name val="Swis721 Ex BT"/>
      <family val="2"/>
    </font>
    <font>
      <b/>
      <sz val="14"/>
      <color indexed="56"/>
      <name val="B Mitra"/>
      <family val="0"/>
    </font>
    <font>
      <b/>
      <sz val="16"/>
      <color indexed="56"/>
      <name val="Swis721 Ex BT"/>
      <family val="2"/>
    </font>
    <font>
      <b/>
      <sz val="11.5"/>
      <color indexed="60"/>
      <name val="B Nazanin"/>
      <family val="0"/>
    </font>
    <font>
      <b/>
      <sz val="11.5"/>
      <color indexed="60"/>
      <name val="Nazanin"/>
      <family val="0"/>
    </font>
    <font>
      <sz val="12"/>
      <color indexed="9"/>
      <name val="Times New Roman"/>
      <family val="1"/>
    </font>
    <font>
      <b/>
      <sz val="10"/>
      <color indexed="11"/>
      <name val="B Nazanin"/>
      <family val="0"/>
    </font>
    <font>
      <b/>
      <sz val="11.5"/>
      <color indexed="9"/>
      <name val="Swis721 Ex BT"/>
      <family val="2"/>
    </font>
    <font>
      <sz val="11.5"/>
      <color indexed="9"/>
      <name val="Arial"/>
      <family val="2"/>
    </font>
    <font>
      <sz val="11.5"/>
      <color indexed="9"/>
      <name val="MOHASEB Lotus"/>
      <family val="0"/>
    </font>
    <font>
      <b/>
      <sz val="11"/>
      <color indexed="9"/>
      <name val="B Nazanin"/>
      <family val="0"/>
    </font>
    <font>
      <b/>
      <sz val="10.5"/>
      <color indexed="9"/>
      <name val="B Nazanin"/>
      <family val="0"/>
    </font>
    <font>
      <b/>
      <sz val="10"/>
      <color indexed="8"/>
      <name val="B Nazanin"/>
      <family val="0"/>
    </font>
    <font>
      <b/>
      <sz val="10"/>
      <color indexed="36"/>
      <name val="Arial"/>
      <family val="2"/>
    </font>
    <font>
      <b/>
      <sz val="14"/>
      <color indexed="36"/>
      <name val="Arial"/>
      <family val="2"/>
    </font>
    <font>
      <sz val="8"/>
      <name val="Segoe UI"/>
      <family val="2"/>
    </font>
    <font>
      <b/>
      <sz val="11"/>
      <color indexed="8"/>
      <name val="B Nazanin"/>
      <family val="0"/>
    </font>
    <font>
      <b/>
      <sz val="10.5"/>
      <color indexed="8"/>
      <name val="B Nazanin"/>
      <family val="0"/>
    </font>
    <font>
      <b/>
      <sz val="12"/>
      <color indexed="8"/>
      <name val="B Nazanin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0"/>
      <name val="B Nazanin"/>
      <family val="0"/>
    </font>
    <font>
      <sz val="11"/>
      <color theme="0"/>
      <name val="B Nazanin"/>
      <family val="0"/>
    </font>
    <font>
      <b/>
      <sz val="10"/>
      <color theme="3" tint="0.39998000860214233"/>
      <name val="B Traffic"/>
      <family val="0"/>
    </font>
    <font>
      <b/>
      <sz val="10"/>
      <color theme="3" tint="0.39998000860214233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4" tint="-0.24997000396251678"/>
      <name val="B Nazanin"/>
      <family val="0"/>
    </font>
    <font>
      <sz val="10"/>
      <color theme="3"/>
      <name val="Arial"/>
      <family val="2"/>
    </font>
    <font>
      <b/>
      <sz val="10"/>
      <color theme="3"/>
      <name val="B Mitra"/>
      <family val="0"/>
    </font>
    <font>
      <sz val="9"/>
      <color theme="3"/>
      <name val="Times New Roman"/>
      <family val="1"/>
    </font>
    <font>
      <sz val="10"/>
      <color theme="3"/>
      <name val="B Nazanin"/>
      <family val="0"/>
    </font>
    <font>
      <sz val="11"/>
      <color theme="3"/>
      <name val="B Nazanin"/>
      <family val="0"/>
    </font>
    <font>
      <sz val="10"/>
      <color theme="3"/>
      <name val="B Mitra"/>
      <family val="0"/>
    </font>
    <font>
      <b/>
      <sz val="10"/>
      <color rgb="FFFF0000"/>
      <name val="B Mitra"/>
      <family val="0"/>
    </font>
    <font>
      <sz val="9"/>
      <color rgb="FFFF0000"/>
      <name val="Times New Roman"/>
      <family val="1"/>
    </font>
    <font>
      <sz val="10"/>
      <color rgb="FFFF0000"/>
      <name val="B Nazanin"/>
      <family val="0"/>
    </font>
    <font>
      <sz val="11"/>
      <color rgb="FFFF0000"/>
      <name val="B Nazanin"/>
      <family val="0"/>
    </font>
    <font>
      <sz val="10"/>
      <color rgb="FFFF0000"/>
      <name val="B Mitra"/>
      <family val="0"/>
    </font>
    <font>
      <sz val="10"/>
      <color theme="1"/>
      <name val="B Mitra"/>
      <family val="0"/>
    </font>
    <font>
      <b/>
      <sz val="10"/>
      <color theme="1"/>
      <name val="B Mitra"/>
      <family val="0"/>
    </font>
    <font>
      <sz val="8"/>
      <color rgb="FFCDEDFF"/>
      <name val="Arial"/>
      <family val="2"/>
    </font>
    <font>
      <b/>
      <sz val="10"/>
      <color theme="0"/>
      <name val="B Nazanin"/>
      <family val="0"/>
    </font>
    <font>
      <b/>
      <sz val="10"/>
      <color theme="0"/>
      <name val="Arial"/>
      <family val="2"/>
    </font>
    <font>
      <b/>
      <sz val="10"/>
      <color theme="0"/>
      <name val="B Mitra"/>
      <family val="0"/>
    </font>
    <font>
      <b/>
      <sz val="12"/>
      <color theme="0"/>
      <name val="Arial"/>
      <family val="2"/>
    </font>
    <font>
      <b/>
      <sz val="16"/>
      <color theme="4" tint="-0.24997000396251678"/>
      <name val="Arial"/>
      <family val="2"/>
    </font>
    <font>
      <b/>
      <sz val="12"/>
      <color theme="0"/>
      <name val="B Nazanin"/>
      <family val="0"/>
    </font>
    <font>
      <b/>
      <sz val="10"/>
      <color theme="6" tint="-0.4999699890613556"/>
      <name val="B Nazanin"/>
      <family val="0"/>
    </font>
    <font>
      <b/>
      <sz val="10"/>
      <color theme="4" tint="-0.24997000396251678"/>
      <name val="B Nazanin"/>
      <family val="0"/>
    </font>
    <font>
      <b/>
      <sz val="8"/>
      <color theme="9" tint="0.5999900102615356"/>
      <name val="Arial"/>
      <family val="2"/>
    </font>
    <font>
      <b/>
      <sz val="14"/>
      <color theme="9" tint="0.5999900102615356"/>
      <name val="Arial"/>
      <family val="2"/>
    </font>
    <font>
      <b/>
      <sz val="16"/>
      <color theme="0"/>
      <name val="Traffic"/>
      <family val="0"/>
    </font>
    <font>
      <b/>
      <sz val="14"/>
      <color theme="0"/>
      <name val="Traffic"/>
      <family val="0"/>
    </font>
    <font>
      <b/>
      <sz val="9.5"/>
      <color theme="0"/>
      <name val="B Traffic"/>
      <family val="0"/>
    </font>
    <font>
      <b/>
      <sz val="11.5"/>
      <color rgb="FFFF0000"/>
      <name val="Arial"/>
      <family val="2"/>
    </font>
    <font>
      <b/>
      <sz val="11.5"/>
      <color theme="0"/>
      <name val="Arial"/>
      <family val="2"/>
    </font>
    <font>
      <b/>
      <sz val="12"/>
      <color theme="0"/>
      <name val="Swis721 Ex BT"/>
      <family val="2"/>
    </font>
    <font>
      <b/>
      <sz val="13"/>
      <color rgb="FF7030A0"/>
      <name val="B Nazanin"/>
      <family val="0"/>
    </font>
    <font>
      <b/>
      <sz val="12"/>
      <color rgb="FF7030A0"/>
      <name val="B Nazanin"/>
      <family val="0"/>
    </font>
    <font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b/>
      <sz val="12"/>
      <color theme="0" tint="-0.24997000396251678"/>
      <name val="Arial"/>
      <family val="2"/>
    </font>
    <font>
      <b/>
      <sz val="11"/>
      <color theme="0" tint="-0.24997000396251678"/>
      <name val="Arial"/>
      <family val="2"/>
    </font>
    <font>
      <b/>
      <sz val="12"/>
      <color theme="0" tint="-0.24997000396251678"/>
      <name val="Yagut"/>
      <family val="0"/>
    </font>
    <font>
      <sz val="10"/>
      <color theme="8" tint="-0.4999699890613556"/>
      <name val="Arial"/>
      <family val="2"/>
    </font>
    <font>
      <b/>
      <sz val="10"/>
      <color theme="8" tint="-0.4999699890613556"/>
      <name val="Arial"/>
      <family val="2"/>
    </font>
    <font>
      <b/>
      <sz val="10"/>
      <color rgb="FF00B050"/>
      <name val="B Nazanin"/>
      <family val="0"/>
    </font>
    <font>
      <b/>
      <sz val="10"/>
      <color theme="3"/>
      <name val="B Nazanin"/>
      <family val="0"/>
    </font>
    <font>
      <b/>
      <sz val="12"/>
      <color theme="3"/>
      <name val="Arial"/>
      <family val="2"/>
    </font>
    <font>
      <b/>
      <sz val="12"/>
      <color theme="3"/>
      <name val="B Nazanin"/>
      <family val="0"/>
    </font>
    <font>
      <b/>
      <sz val="11"/>
      <color theme="9" tint="-0.24997000396251678"/>
      <name val="B Nazanin"/>
      <family val="0"/>
    </font>
    <font>
      <sz val="8"/>
      <color theme="9" tint="-0.24997000396251678"/>
      <name val="Arial"/>
      <family val="2"/>
    </font>
    <font>
      <sz val="10"/>
      <color theme="0" tint="-0.24997000396251678"/>
      <name val="Times New Roman"/>
      <family val="1"/>
    </font>
    <font>
      <sz val="11"/>
      <color theme="0" tint="-0.24997000396251678"/>
      <name val="B Nazanin"/>
      <family val="0"/>
    </font>
    <font>
      <b/>
      <sz val="16"/>
      <color rgb="FFCCCCFF"/>
      <name val="Traffic"/>
      <family val="0"/>
    </font>
    <font>
      <b/>
      <sz val="16.5"/>
      <color theme="3" tint="-0.4999699890613556"/>
      <name val="B Mitra"/>
      <family val="0"/>
    </font>
    <font>
      <b/>
      <sz val="18"/>
      <color theme="3" tint="-0.4999699890613556"/>
      <name val="Swis721 Ex BT"/>
      <family val="2"/>
    </font>
    <font>
      <b/>
      <sz val="14"/>
      <color theme="3" tint="-0.4999699890613556"/>
      <name val="B Mitra"/>
      <family val="0"/>
    </font>
    <font>
      <sz val="10"/>
      <color theme="3" tint="-0.4999699890613556"/>
      <name val="Arial"/>
      <family val="2"/>
    </font>
    <font>
      <b/>
      <sz val="16"/>
      <color theme="3" tint="-0.4999699890613556"/>
      <name val="Swis721 Ex BT"/>
      <family val="2"/>
    </font>
    <font>
      <b/>
      <sz val="11.5"/>
      <color rgb="FF993300"/>
      <name val="B Nazanin"/>
      <family val="0"/>
    </font>
    <font>
      <b/>
      <sz val="11.5"/>
      <color rgb="FF993300"/>
      <name val="Nazanin"/>
      <family val="0"/>
    </font>
    <font>
      <sz val="12"/>
      <color theme="0"/>
      <name val="Times New Roman"/>
      <family val="1"/>
    </font>
    <font>
      <b/>
      <sz val="10"/>
      <color theme="6" tint="0.39998000860214233"/>
      <name val="B Nazanin"/>
      <family val="0"/>
    </font>
    <font>
      <b/>
      <sz val="10"/>
      <color rgb="FF007434"/>
      <name val="B Nazanin"/>
      <family val="0"/>
    </font>
    <font>
      <b/>
      <sz val="11.5"/>
      <color theme="0"/>
      <name val="Swis721 Ex BT"/>
      <family val="2"/>
    </font>
    <font>
      <sz val="11.5"/>
      <color theme="0"/>
      <name val="Arial"/>
      <family val="2"/>
    </font>
    <font>
      <sz val="11.5"/>
      <color theme="0"/>
      <name val="MOHASEB Lotus"/>
      <family val="0"/>
    </font>
    <font>
      <b/>
      <sz val="11"/>
      <color theme="0"/>
      <name val="B Nazanin"/>
      <family val="0"/>
    </font>
    <font>
      <b/>
      <sz val="10.5"/>
      <color theme="0"/>
      <name val="B Nazanin"/>
      <family val="0"/>
    </font>
    <font>
      <b/>
      <sz val="10"/>
      <color theme="1"/>
      <name val="B Nazanin"/>
      <family val="0"/>
    </font>
    <font>
      <b/>
      <sz val="10"/>
      <color theme="7" tint="0.39998000860214233"/>
      <name val="Arial"/>
      <family val="2"/>
    </font>
    <font>
      <b/>
      <sz val="14"/>
      <color theme="7" tint="0.39998000860214233"/>
      <name val="Arial"/>
      <family val="2"/>
    </font>
    <font>
      <b/>
      <sz val="14"/>
      <color rgb="FF993300"/>
      <name val="B Nazanin"/>
      <family val="0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DE5D1"/>
        <bgColor indexed="64"/>
      </patternFill>
    </fill>
    <fill>
      <patternFill patternType="solid">
        <fgColor rgb="FFFCD5B4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hair"/>
      <right style="hair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hair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hair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hair"/>
      <right style="hair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hair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hair"/>
      <top style="medium"/>
      <bottom style="dotted"/>
    </border>
    <border>
      <left>
        <color indexed="63"/>
      </left>
      <right style="hair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dotted"/>
      <bottom style="thick"/>
    </border>
    <border>
      <left style="medium"/>
      <right style="thick"/>
      <top style="dotted"/>
      <bottom style="thick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6" tint="-0.24993999302387238"/>
      </left>
      <right>
        <color indexed="63"/>
      </right>
      <top style="thin">
        <color theme="6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24993999302387238"/>
      </top>
      <bottom>
        <color indexed="63"/>
      </bottom>
    </border>
    <border>
      <left>
        <color indexed="63"/>
      </left>
      <right style="thin">
        <color theme="6" tint="-0.24993999302387238"/>
      </right>
      <top style="thin">
        <color theme="6" tint="-0.24993999302387238"/>
      </top>
      <bottom>
        <color indexed="63"/>
      </bottom>
    </border>
    <border>
      <left style="thin">
        <color theme="6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24993999302387238"/>
      </right>
      <top>
        <color indexed="63"/>
      </top>
      <bottom>
        <color indexed="63"/>
      </bottom>
    </border>
    <border>
      <left style="thin">
        <color theme="6" tint="-0.24993999302387238"/>
      </left>
      <right>
        <color indexed="63"/>
      </right>
      <top>
        <color indexed="63"/>
      </top>
      <bottom style="thin">
        <color theme="6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24993999302387238"/>
      </bottom>
    </border>
    <border>
      <left>
        <color indexed="63"/>
      </left>
      <right style="thin">
        <color theme="6" tint="-0.24993999302387238"/>
      </right>
      <top>
        <color indexed="63"/>
      </top>
      <bottom style="thin">
        <color theme="6" tint="-0.2499399930238723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hair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5" borderId="0" applyNumberFormat="0" applyBorder="0" applyAlignment="0" applyProtection="0"/>
    <xf numFmtId="0" fontId="153" fillId="6" borderId="0" applyNumberFormat="0" applyBorder="0" applyAlignment="0" applyProtection="0"/>
    <xf numFmtId="0" fontId="153" fillId="7" borderId="0" applyNumberFormat="0" applyBorder="0" applyAlignment="0" applyProtection="0"/>
    <xf numFmtId="0" fontId="153" fillId="8" borderId="0" applyNumberFormat="0" applyBorder="0" applyAlignment="0" applyProtection="0"/>
    <xf numFmtId="0" fontId="153" fillId="9" borderId="0" applyNumberFormat="0" applyBorder="0" applyAlignment="0" applyProtection="0"/>
    <xf numFmtId="0" fontId="153" fillId="10" borderId="0" applyNumberFormat="0" applyBorder="0" applyAlignment="0" applyProtection="0"/>
    <xf numFmtId="0" fontId="153" fillId="8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54" fillId="13" borderId="0" applyNumberFormat="0" applyBorder="0" applyAlignment="0" applyProtection="0"/>
    <xf numFmtId="0" fontId="154" fillId="14" borderId="0" applyNumberFormat="0" applyBorder="0" applyAlignment="0" applyProtection="0"/>
    <xf numFmtId="0" fontId="154" fillId="15" borderId="0" applyNumberFormat="0" applyBorder="0" applyAlignment="0" applyProtection="0"/>
    <xf numFmtId="0" fontId="154" fillId="16" borderId="0" applyNumberFormat="0" applyBorder="0" applyAlignment="0" applyProtection="0"/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3" borderId="0" applyNumberFormat="0" applyBorder="0" applyAlignment="0" applyProtection="0"/>
    <xf numFmtId="0" fontId="154" fillId="19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5" fillId="24" borderId="0" applyNumberFormat="0" applyBorder="0" applyAlignment="0" applyProtection="0"/>
    <xf numFmtId="0" fontId="156" fillId="25" borderId="1" applyNumberFormat="0" applyAlignment="0" applyProtection="0"/>
    <xf numFmtId="0" fontId="15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9" fillId="27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0" fillId="28" borderId="1" applyNumberFormat="0" applyAlignment="0" applyProtection="0"/>
    <xf numFmtId="0" fontId="161" fillId="0" borderId="6" applyNumberFormat="0" applyFill="0" applyAlignment="0" applyProtection="0"/>
    <xf numFmtId="0" fontId="1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7" applyNumberFormat="0" applyFont="0" applyAlignment="0" applyProtection="0"/>
    <xf numFmtId="0" fontId="163" fillId="25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4" fillId="0" borderId="9" applyNumberFormat="0" applyFill="0" applyAlignment="0" applyProtection="0"/>
    <xf numFmtId="0" fontId="165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 readingOrder="1"/>
    </xf>
    <xf numFmtId="16" fontId="3" fillId="0" borderId="10" xfId="0" applyNumberFormat="1" applyFont="1" applyBorder="1" applyAlignment="1">
      <alignment horizontal="center" wrapText="1" readingOrder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9" fontId="0" fillId="0" borderId="0" xfId="0" applyNumberFormat="1" applyFill="1" applyAlignment="1" applyProtection="1">
      <alignment/>
      <protection hidden="1"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25" borderId="0" xfId="0" applyFill="1" applyAlignment="1" applyProtection="1">
      <alignment/>
      <protection hidden="1"/>
    </xf>
    <xf numFmtId="176" fontId="5" fillId="4" borderId="0" xfId="0" applyNumberFormat="1" applyFont="1" applyFill="1" applyAlignment="1" applyProtection="1">
      <alignment horizontal="left"/>
      <protection hidden="1"/>
    </xf>
    <xf numFmtId="49" fontId="0" fillId="0" borderId="11" xfId="0" applyNumberForma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66" fillId="0" borderId="0" xfId="0" applyFont="1" applyBorder="1" applyAlignment="1" applyProtection="1">
      <alignment/>
      <protection hidden="1" locked="0"/>
    </xf>
    <xf numFmtId="0" fontId="166" fillId="0" borderId="0" xfId="0" applyFont="1" applyAlignment="1" applyProtection="1">
      <alignment/>
      <protection hidden="1" locked="0"/>
    </xf>
    <xf numFmtId="0" fontId="166" fillId="0" borderId="0" xfId="0" applyFont="1" applyAlignment="1" applyProtection="1">
      <alignment/>
      <protection hidden="1"/>
    </xf>
    <xf numFmtId="0" fontId="166" fillId="0" borderId="0" xfId="0" applyFont="1" applyAlignment="1">
      <alignment/>
    </xf>
    <xf numFmtId="0" fontId="166" fillId="0" borderId="0" xfId="0" applyFont="1" applyBorder="1" applyAlignment="1" applyProtection="1">
      <alignment/>
      <protection hidden="1"/>
    </xf>
    <xf numFmtId="2" fontId="167" fillId="0" borderId="0" xfId="0" applyNumberFormat="1" applyFont="1" applyBorder="1" applyAlignment="1" applyProtection="1">
      <alignment horizontal="right" wrapText="1" readingOrder="2"/>
      <protection hidden="1"/>
    </xf>
    <xf numFmtId="2" fontId="167" fillId="0" borderId="0" xfId="0" applyNumberFormat="1" applyFont="1" applyBorder="1" applyAlignment="1" applyProtection="1">
      <alignment horizontal="center" wrapText="1" readingOrder="2"/>
      <protection hidden="1"/>
    </xf>
    <xf numFmtId="2" fontId="168" fillId="0" borderId="0" xfId="0" applyNumberFormat="1" applyFont="1" applyBorder="1" applyAlignment="1" applyProtection="1">
      <alignment horizontal="center" wrapText="1" readingOrder="2"/>
      <protection hidden="1"/>
    </xf>
    <xf numFmtId="2" fontId="166" fillId="0" borderId="0" xfId="0" applyNumberFormat="1" applyFont="1" applyAlignment="1">
      <alignment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169" fillId="0" borderId="0" xfId="0" applyFont="1" applyFill="1" applyBorder="1" applyAlignment="1" applyProtection="1">
      <alignment/>
      <protection hidden="1"/>
    </xf>
    <xf numFmtId="0" fontId="169" fillId="0" borderId="0" xfId="0" applyFont="1" applyFill="1" applyAlignment="1" applyProtection="1">
      <alignment/>
      <protection hidden="1"/>
    </xf>
    <xf numFmtId="0" fontId="170" fillId="0" borderId="0" xfId="0" applyFont="1" applyAlignment="1" applyProtection="1">
      <alignment/>
      <protection hidden="1"/>
    </xf>
    <xf numFmtId="0" fontId="169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171" fillId="0" borderId="0" xfId="0" applyFont="1" applyAlignment="1" applyProtection="1">
      <alignment/>
      <protection hidden="1"/>
    </xf>
    <xf numFmtId="0" fontId="172" fillId="0" borderId="0" xfId="0" applyFont="1" applyAlignment="1" applyProtection="1">
      <alignment/>
      <protection hidden="1"/>
    </xf>
    <xf numFmtId="0" fontId="5" fillId="31" borderId="12" xfId="0" applyFont="1" applyFill="1" applyBorder="1" applyAlignment="1" applyProtection="1">
      <alignment horizontal="center" vertical="center"/>
      <protection hidden="1"/>
    </xf>
    <xf numFmtId="0" fontId="5" fillId="31" borderId="12" xfId="0" applyFont="1" applyFill="1" applyBorder="1" applyAlignment="1" applyProtection="1">
      <alignment horizontal="center" vertical="center" wrapText="1"/>
      <protection hidden="1"/>
    </xf>
    <xf numFmtId="49" fontId="166" fillId="0" borderId="0" xfId="0" applyNumberFormat="1" applyFont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left"/>
      <protection hidden="1" locked="0"/>
    </xf>
    <xf numFmtId="0" fontId="173" fillId="0" borderId="0" xfId="0" applyFont="1" applyAlignment="1" applyProtection="1">
      <alignment horizontal="left"/>
      <protection hidden="1"/>
    </xf>
    <xf numFmtId="0" fontId="174" fillId="0" borderId="0" xfId="0" applyFont="1" applyBorder="1" applyAlignment="1" applyProtection="1">
      <alignment/>
      <protection hidden="1"/>
    </xf>
    <xf numFmtId="2" fontId="174" fillId="0" borderId="0" xfId="0" applyNumberFormat="1" applyFont="1" applyBorder="1" applyAlignment="1" applyProtection="1">
      <alignment/>
      <protection hidden="1"/>
    </xf>
    <xf numFmtId="2" fontId="175" fillId="0" borderId="0" xfId="0" applyNumberFormat="1" applyFont="1" applyBorder="1" applyAlignment="1" applyProtection="1">
      <alignment horizontal="center" wrapText="1" readingOrder="2"/>
      <protection hidden="1"/>
    </xf>
    <xf numFmtId="2" fontId="176" fillId="0" borderId="0" xfId="0" applyNumberFormat="1" applyFont="1" applyBorder="1" applyAlignment="1" applyProtection="1">
      <alignment horizontal="center" wrapText="1" readingOrder="2"/>
      <protection hidden="1"/>
    </xf>
    <xf numFmtId="2" fontId="175" fillId="0" borderId="0" xfId="0" applyNumberFormat="1" applyFont="1" applyBorder="1" applyAlignment="1" applyProtection="1">
      <alignment horizontal="right" wrapText="1" readingOrder="2"/>
      <protection hidden="1"/>
    </xf>
    <xf numFmtId="2" fontId="177" fillId="0" borderId="0" xfId="0" applyNumberFormat="1" applyFont="1" applyBorder="1" applyAlignment="1" applyProtection="1">
      <alignment horizontal="right" wrapText="1" readingOrder="2"/>
      <protection hidden="1"/>
    </xf>
    <xf numFmtId="2" fontId="177" fillId="0" borderId="0" xfId="0" applyNumberFormat="1" applyFont="1" applyBorder="1" applyAlignment="1" applyProtection="1">
      <alignment horizontal="center" wrapText="1" readingOrder="2"/>
      <protection hidden="1"/>
    </xf>
    <xf numFmtId="2" fontId="178" fillId="0" borderId="0" xfId="0" applyNumberFormat="1" applyFont="1" applyBorder="1" applyAlignment="1" applyProtection="1">
      <alignment horizontal="center" wrapText="1" readingOrder="2"/>
      <protection hidden="1"/>
    </xf>
    <xf numFmtId="2" fontId="179" fillId="0" borderId="0" xfId="0" applyNumberFormat="1" applyFont="1" applyBorder="1" applyAlignment="1" applyProtection="1">
      <alignment horizontal="right" wrapText="1" readingOrder="2"/>
      <protection hidden="1"/>
    </xf>
    <xf numFmtId="2" fontId="177" fillId="0" borderId="0" xfId="0" applyNumberFormat="1" applyFont="1" applyBorder="1" applyAlignment="1" applyProtection="1">
      <alignment horizontal="right" vertical="top" wrapText="1" readingOrder="2"/>
      <protection hidden="1"/>
    </xf>
    <xf numFmtId="2" fontId="177" fillId="0" borderId="0" xfId="0" applyNumberFormat="1" applyFont="1" applyBorder="1" applyAlignment="1" applyProtection="1">
      <alignment horizontal="center" vertical="top" wrapText="1" readingOrder="2"/>
      <protection hidden="1"/>
    </xf>
    <xf numFmtId="2" fontId="178" fillId="0" borderId="0" xfId="0" applyNumberFormat="1" applyFont="1" applyBorder="1" applyAlignment="1" applyProtection="1">
      <alignment horizontal="center" vertical="top" wrapText="1" readingOrder="2"/>
      <protection hidden="1"/>
    </xf>
    <xf numFmtId="2" fontId="177" fillId="0" borderId="0" xfId="0" applyNumberFormat="1" applyFont="1" applyAlignment="1" applyProtection="1">
      <alignment/>
      <protection hidden="1"/>
    </xf>
    <xf numFmtId="0" fontId="174" fillId="0" borderId="0" xfId="0" applyFont="1" applyAlignment="1" applyProtection="1">
      <alignment/>
      <protection hidden="1"/>
    </xf>
    <xf numFmtId="2" fontId="179" fillId="0" borderId="0" xfId="0" applyNumberFormat="1" applyFont="1" applyFill="1" applyBorder="1" applyAlignment="1" applyProtection="1">
      <alignment horizontal="right" wrapText="1" readingOrder="2"/>
      <protection hidden="1"/>
    </xf>
    <xf numFmtId="0" fontId="171" fillId="0" borderId="0" xfId="0" applyFont="1" applyBorder="1" applyAlignment="1" applyProtection="1">
      <alignment/>
      <protection hidden="1"/>
    </xf>
    <xf numFmtId="2" fontId="171" fillId="0" borderId="0" xfId="0" applyNumberFormat="1" applyFont="1" applyBorder="1" applyAlignment="1" applyProtection="1">
      <alignment/>
      <protection hidden="1"/>
    </xf>
    <xf numFmtId="2" fontId="180" fillId="0" borderId="0" xfId="0" applyNumberFormat="1" applyFont="1" applyBorder="1" applyAlignment="1" applyProtection="1">
      <alignment horizontal="center" wrapText="1" readingOrder="2"/>
      <protection hidden="1"/>
    </xf>
    <xf numFmtId="2" fontId="181" fillId="0" borderId="0" xfId="0" applyNumberFormat="1" applyFont="1" applyBorder="1" applyAlignment="1" applyProtection="1">
      <alignment horizontal="center" wrapText="1" readingOrder="2"/>
      <protection hidden="1"/>
    </xf>
    <xf numFmtId="2" fontId="180" fillId="0" borderId="0" xfId="0" applyNumberFormat="1" applyFont="1" applyBorder="1" applyAlignment="1" applyProtection="1">
      <alignment horizontal="right" wrapText="1" readingOrder="2"/>
      <protection hidden="1"/>
    </xf>
    <xf numFmtId="2" fontId="182" fillId="0" borderId="0" xfId="0" applyNumberFormat="1" applyFont="1" applyBorder="1" applyAlignment="1" applyProtection="1">
      <alignment horizontal="center" wrapText="1" readingOrder="2"/>
      <protection hidden="1"/>
    </xf>
    <xf numFmtId="2" fontId="183" fillId="0" borderId="0" xfId="0" applyNumberFormat="1" applyFont="1" applyBorder="1" applyAlignment="1" applyProtection="1">
      <alignment horizontal="center" wrapText="1" readingOrder="2"/>
      <protection hidden="1"/>
    </xf>
    <xf numFmtId="2" fontId="184" fillId="0" borderId="0" xfId="0" applyNumberFormat="1" applyFont="1" applyBorder="1" applyAlignment="1" applyProtection="1">
      <alignment horizontal="right" wrapText="1" readingOrder="2"/>
      <protection hidden="1"/>
    </xf>
    <xf numFmtId="2" fontId="16" fillId="0" borderId="0" xfId="0" applyNumberFormat="1" applyFont="1" applyBorder="1" applyAlignment="1" applyProtection="1">
      <alignment horizontal="right" wrapText="1" readingOrder="2"/>
      <protection hidden="1"/>
    </xf>
    <xf numFmtId="0" fontId="17" fillId="0" borderId="0" xfId="0" applyFont="1" applyAlignment="1">
      <alignment/>
    </xf>
    <xf numFmtId="2" fontId="18" fillId="0" borderId="0" xfId="0" applyNumberFormat="1" applyFont="1" applyBorder="1" applyAlignment="1" applyProtection="1">
      <alignment horizontal="right" wrapText="1" readingOrder="2"/>
      <protection hidden="1"/>
    </xf>
    <xf numFmtId="2" fontId="185" fillId="0" borderId="0" xfId="0" applyNumberFormat="1" applyFont="1" applyBorder="1" applyAlignment="1" applyProtection="1">
      <alignment horizontal="right" wrapText="1" readingOrder="2"/>
      <protection hidden="1"/>
    </xf>
    <xf numFmtId="2" fontId="19" fillId="0" borderId="0" xfId="0" applyNumberFormat="1" applyFont="1" applyBorder="1" applyAlignment="1" applyProtection="1">
      <alignment horizontal="center" wrapText="1" readingOrder="2"/>
      <protection hidden="1"/>
    </xf>
    <xf numFmtId="2" fontId="186" fillId="0" borderId="0" xfId="0" applyNumberFormat="1" applyFont="1" applyBorder="1" applyAlignment="1" applyProtection="1">
      <alignment horizontal="center" vertical="center" wrapText="1" readingOrder="2"/>
      <protection hidden="1"/>
    </xf>
    <xf numFmtId="2" fontId="180" fillId="0" borderId="0" xfId="0" applyNumberFormat="1" applyFont="1" applyBorder="1" applyAlignment="1" applyProtection="1">
      <alignment horizontal="center" vertical="center" wrapText="1" readingOrder="2"/>
      <protection hidden="1"/>
    </xf>
    <xf numFmtId="2" fontId="19" fillId="0" borderId="0" xfId="0" applyNumberFormat="1" applyFont="1" applyBorder="1" applyAlignment="1" applyProtection="1">
      <alignment horizontal="center" vertical="center" wrapText="1" readingOrder="2"/>
      <protection hidden="1"/>
    </xf>
    <xf numFmtId="2" fontId="171" fillId="0" borderId="0" xfId="0" applyNumberFormat="1" applyFont="1" applyBorder="1" applyAlignment="1" applyProtection="1">
      <alignment horizontal="center" vertical="center"/>
      <protection hidden="1"/>
    </xf>
    <xf numFmtId="2" fontId="182" fillId="0" borderId="0" xfId="0" applyNumberFormat="1" applyFont="1" applyBorder="1" applyAlignment="1" applyProtection="1">
      <alignment horizontal="center" vertical="center" wrapText="1" readingOrder="2"/>
      <protection hidden="1"/>
    </xf>
    <xf numFmtId="2" fontId="182" fillId="0" borderId="0" xfId="0" applyNumberFormat="1" applyFont="1" applyAlignment="1" applyProtection="1">
      <alignment horizontal="center" vertical="center"/>
      <protection hidden="1"/>
    </xf>
    <xf numFmtId="2" fontId="167" fillId="0" borderId="0" xfId="0" applyNumberFormat="1" applyFont="1" applyBorder="1" applyAlignment="1" applyProtection="1">
      <alignment horizontal="center" vertical="center" wrapText="1" readingOrder="2"/>
      <protection hidden="1"/>
    </xf>
    <xf numFmtId="2" fontId="166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Border="1" applyAlignment="1" applyProtection="1">
      <alignment/>
      <protection hidden="1"/>
    </xf>
    <xf numFmtId="2" fontId="17" fillId="0" borderId="0" xfId="0" applyNumberFormat="1" applyFont="1" applyBorder="1" applyAlignment="1" applyProtection="1">
      <alignment horizontal="center" wrapText="1" readingOrder="2"/>
      <protection hidden="1"/>
    </xf>
    <xf numFmtId="1" fontId="19" fillId="0" borderId="0" xfId="0" applyNumberFormat="1" applyFont="1" applyBorder="1" applyAlignment="1" applyProtection="1">
      <alignment horizontal="center" vertical="center" wrapText="1" readingOrder="2"/>
      <protection hidden="1"/>
    </xf>
    <xf numFmtId="0" fontId="0" fillId="25" borderId="0" xfId="0" applyFont="1" applyFill="1" applyAlignment="1" applyProtection="1">
      <alignment readingOrder="2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176" fontId="5" fillId="4" borderId="0" xfId="0" applyNumberFormat="1" applyFont="1" applyFill="1" applyAlignment="1" applyProtection="1">
      <alignment horizontal="left" readingOrder="2"/>
      <protection hidden="1"/>
    </xf>
    <xf numFmtId="0" fontId="0" fillId="0" borderId="0" xfId="0" applyFont="1" applyAlignment="1" applyProtection="1">
      <alignment readingOrder="2"/>
      <protection hidden="1"/>
    </xf>
    <xf numFmtId="1" fontId="19" fillId="0" borderId="0" xfId="0" applyNumberFormat="1" applyFont="1" applyBorder="1" applyAlignment="1" applyProtection="1">
      <alignment horizontal="center" wrapText="1" readingOrder="2"/>
      <protection hidden="1"/>
    </xf>
    <xf numFmtId="0" fontId="0" fillId="32" borderId="0" xfId="0" applyFont="1" applyFill="1" applyAlignment="1" applyProtection="1">
      <alignment/>
      <protection hidden="1"/>
    </xf>
    <xf numFmtId="1" fontId="19" fillId="32" borderId="0" xfId="0" applyNumberFormat="1" applyFont="1" applyFill="1" applyBorder="1" applyAlignment="1" applyProtection="1">
      <alignment horizontal="center" vertical="center" wrapText="1" readingOrder="2"/>
      <protection hidden="1"/>
    </xf>
    <xf numFmtId="2" fontId="17" fillId="32" borderId="0" xfId="0" applyNumberFormat="1" applyFont="1" applyFill="1" applyBorder="1" applyAlignment="1" applyProtection="1">
      <alignment horizontal="center" wrapText="1" readingOrder="2"/>
      <protection hidden="1"/>
    </xf>
    <xf numFmtId="1" fontId="19" fillId="32" borderId="0" xfId="0" applyNumberFormat="1" applyFont="1" applyFill="1" applyBorder="1" applyAlignment="1" applyProtection="1">
      <alignment horizontal="center" wrapText="1" readingOrder="2"/>
      <protection hidden="1"/>
    </xf>
    <xf numFmtId="2" fontId="0" fillId="32" borderId="0" xfId="0" applyNumberFormat="1" applyFill="1" applyAlignment="1">
      <alignment/>
    </xf>
    <xf numFmtId="2" fontId="17" fillId="0" borderId="0" xfId="0" applyNumberFormat="1" applyFont="1" applyFill="1" applyBorder="1" applyAlignment="1" applyProtection="1">
      <alignment horizontal="center" wrapText="1" readingOrder="2"/>
      <protection hidden="1"/>
    </xf>
    <xf numFmtId="49" fontId="18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horizontal="right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 horizontal="center"/>
      <protection hidden="1"/>
    </xf>
    <xf numFmtId="4" fontId="0" fillId="4" borderId="13" xfId="0" applyNumberFormat="1" applyFill="1" applyBorder="1" applyAlignment="1" applyProtection="1">
      <alignment horizontal="center"/>
      <protection hidden="1"/>
    </xf>
    <xf numFmtId="0" fontId="166" fillId="25" borderId="0" xfId="0" applyFont="1" applyFill="1" applyAlignment="1">
      <alignment/>
    </xf>
    <xf numFmtId="0" fontId="188" fillId="25" borderId="0" xfId="0" applyFont="1" applyFill="1" applyAlignment="1" applyProtection="1">
      <alignment horizontal="right" readingOrder="2"/>
      <protection hidden="1"/>
    </xf>
    <xf numFmtId="0" fontId="188" fillId="25" borderId="0" xfId="0" applyFont="1" applyFill="1" applyAlignment="1">
      <alignment horizontal="right" readingOrder="2"/>
    </xf>
    <xf numFmtId="0" fontId="166" fillId="25" borderId="0" xfId="0" applyFont="1" applyFill="1" applyAlignment="1" applyProtection="1">
      <alignment readingOrder="2"/>
      <protection hidden="1"/>
    </xf>
    <xf numFmtId="0" fontId="166" fillId="25" borderId="0" xfId="0" applyFont="1" applyFill="1" applyAlignment="1">
      <alignment/>
    </xf>
    <xf numFmtId="0" fontId="166" fillId="25" borderId="0" xfId="0" applyFont="1" applyFill="1" applyAlignment="1" applyProtection="1">
      <alignment horizontal="center" vertical="center" readingOrder="2"/>
      <protection hidden="1"/>
    </xf>
    <xf numFmtId="0" fontId="166" fillId="0" borderId="0" xfId="0" applyFont="1" applyBorder="1" applyAlignment="1" applyProtection="1">
      <alignment readingOrder="2"/>
      <protection hidden="1"/>
    </xf>
    <xf numFmtId="0" fontId="166" fillId="0" borderId="0" xfId="0" applyFont="1" applyAlignment="1" applyProtection="1">
      <alignment readingOrder="2"/>
      <protection hidden="1"/>
    </xf>
    <xf numFmtId="0" fontId="166" fillId="0" borderId="0" xfId="0" applyFont="1" applyBorder="1" applyAlignment="1" applyProtection="1">
      <alignment readingOrder="2"/>
      <protection hidden="1" locked="0"/>
    </xf>
    <xf numFmtId="0" fontId="189" fillId="0" borderId="0" xfId="0" applyFont="1" applyBorder="1" applyAlignment="1" applyProtection="1">
      <alignment readingOrder="2"/>
      <protection hidden="1" locked="0"/>
    </xf>
    <xf numFmtId="0" fontId="166" fillId="0" borderId="0" xfId="0" applyFont="1" applyAlignment="1" applyProtection="1">
      <alignment readingOrder="2"/>
      <protection hidden="1" locked="0"/>
    </xf>
    <xf numFmtId="0" fontId="167" fillId="0" borderId="0" xfId="0" applyFont="1" applyAlignment="1" applyProtection="1">
      <alignment readingOrder="2"/>
      <protection hidden="1" locked="0"/>
    </xf>
    <xf numFmtId="0" fontId="189" fillId="0" borderId="0" xfId="0" applyFont="1" applyAlignment="1" applyProtection="1">
      <alignment horizontal="center" readingOrder="2"/>
      <protection hidden="1" locked="0"/>
    </xf>
    <xf numFmtId="0" fontId="189" fillId="0" borderId="0" xfId="0" applyFont="1" applyAlignment="1" applyProtection="1">
      <alignment readingOrder="2"/>
      <protection hidden="1" locked="0"/>
    </xf>
    <xf numFmtId="2" fontId="190" fillId="0" borderId="0" xfId="0" applyNumberFormat="1" applyFont="1" applyBorder="1" applyAlignment="1" applyProtection="1">
      <alignment horizontal="right" wrapText="1" readingOrder="2"/>
      <protection hidden="1" locked="0"/>
    </xf>
    <xf numFmtId="0" fontId="191" fillId="0" borderId="0" xfId="57" applyFont="1" applyFill="1" applyAlignment="1" applyProtection="1">
      <alignment horizontal="center"/>
      <protection hidden="1"/>
    </xf>
    <xf numFmtId="176" fontId="166" fillId="0" borderId="0" xfId="57" applyNumberFormat="1" applyFont="1" applyFill="1" applyAlignment="1" applyProtection="1">
      <alignment horizontal="center"/>
      <protection hidden="1"/>
    </xf>
    <xf numFmtId="176" fontId="166" fillId="0" borderId="0" xfId="57" applyNumberFormat="1" applyFont="1" applyFill="1" applyAlignment="1" applyProtection="1">
      <alignment horizontal="center"/>
      <protection hidden="1"/>
    </xf>
    <xf numFmtId="0" fontId="166" fillId="0" borderId="0" xfId="57" applyFont="1" applyFill="1" applyAlignment="1" applyProtection="1">
      <alignment horizontal="center"/>
      <protection hidden="1"/>
    </xf>
    <xf numFmtId="0" fontId="166" fillId="0" borderId="0" xfId="57" applyFont="1" applyFill="1" applyAlignment="1" applyProtection="1">
      <alignment horizontal="center"/>
      <protection hidden="1"/>
    </xf>
    <xf numFmtId="0" fontId="189" fillId="0" borderId="0" xfId="57" applyFont="1" applyFill="1" applyAlignment="1" applyProtection="1">
      <alignment horizontal="center"/>
      <protection hidden="1"/>
    </xf>
    <xf numFmtId="0" fontId="189" fillId="0" borderId="0" xfId="57" applyFont="1" applyFill="1" applyBorder="1" applyProtection="1">
      <alignment/>
      <protection hidden="1"/>
    </xf>
    <xf numFmtId="0" fontId="166" fillId="0" borderId="0" xfId="57" applyFont="1" applyFill="1" applyBorder="1" applyProtection="1">
      <alignment/>
      <protection hidden="1"/>
    </xf>
    <xf numFmtId="176" fontId="189" fillId="0" borderId="0" xfId="57" applyNumberFormat="1" applyFont="1" applyFill="1" applyAlignment="1" applyProtection="1">
      <alignment horizontal="center"/>
      <protection hidden="1"/>
    </xf>
    <xf numFmtId="0" fontId="166" fillId="0" borderId="0" xfId="57" applyFont="1" applyFill="1" applyBorder="1" applyProtection="1">
      <alignment/>
      <protection hidden="1"/>
    </xf>
    <xf numFmtId="2" fontId="189" fillId="0" borderId="0" xfId="57" applyNumberFormat="1" applyFont="1" applyFill="1" applyAlignment="1" applyProtection="1">
      <alignment horizontal="center"/>
      <protection hidden="1"/>
    </xf>
    <xf numFmtId="2" fontId="166" fillId="0" borderId="0" xfId="57" applyNumberFormat="1" applyFont="1" applyFill="1" applyAlignment="1" applyProtection="1">
      <alignment horizontal="center"/>
      <protection hidden="1"/>
    </xf>
    <xf numFmtId="0" fontId="166" fillId="0" borderId="0" xfId="57" applyFont="1" applyFill="1" applyProtection="1">
      <alignment/>
      <protection hidden="1"/>
    </xf>
    <xf numFmtId="0" fontId="166" fillId="0" borderId="0" xfId="57" applyFont="1" applyFill="1" applyProtection="1">
      <alignment/>
      <protection hidden="1"/>
    </xf>
    <xf numFmtId="0" fontId="189" fillId="0" borderId="0" xfId="57" applyFont="1" applyFill="1" applyProtection="1">
      <alignment/>
      <protection hidden="1"/>
    </xf>
    <xf numFmtId="0" fontId="166" fillId="0" borderId="0" xfId="0" applyFont="1" applyFill="1" applyAlignment="1" applyProtection="1">
      <alignment/>
      <protection hidden="1"/>
    </xf>
    <xf numFmtId="0" fontId="166" fillId="0" borderId="0" xfId="0" applyFont="1" applyFill="1" applyAlignment="1" applyProtection="1">
      <alignment horizontal="center"/>
      <protection hidden="1"/>
    </xf>
    <xf numFmtId="1" fontId="19" fillId="33" borderId="0" xfId="0" applyNumberFormat="1" applyFont="1" applyFill="1" applyBorder="1" applyAlignment="1" applyProtection="1">
      <alignment horizontal="center" vertical="center" wrapText="1" readingOrder="2"/>
      <protection hidden="1"/>
    </xf>
    <xf numFmtId="2" fontId="17" fillId="33" borderId="0" xfId="0" applyNumberFormat="1" applyFont="1" applyFill="1" applyBorder="1" applyAlignment="1" applyProtection="1">
      <alignment horizontal="center" wrapText="1" readingOrder="2"/>
      <protection hidden="1"/>
    </xf>
    <xf numFmtId="1" fontId="19" fillId="10" borderId="0" xfId="0" applyNumberFormat="1" applyFont="1" applyFill="1" applyBorder="1" applyAlignment="1" applyProtection="1">
      <alignment horizontal="center" vertical="center" wrapText="1" readingOrder="2"/>
      <protection hidden="1"/>
    </xf>
    <xf numFmtId="2" fontId="17" fillId="10" borderId="0" xfId="0" applyNumberFormat="1" applyFont="1" applyFill="1" applyBorder="1" applyAlignment="1" applyProtection="1">
      <alignment horizontal="center" wrapText="1" readingOrder="2"/>
      <protection hidden="1"/>
    </xf>
    <xf numFmtId="1" fontId="19" fillId="15" borderId="0" xfId="0" applyNumberFormat="1" applyFont="1" applyFill="1" applyBorder="1" applyAlignment="1" applyProtection="1">
      <alignment horizontal="center" vertical="center" wrapText="1" readingOrder="2"/>
      <protection hidden="1"/>
    </xf>
    <xf numFmtId="2" fontId="17" fillId="15" borderId="0" xfId="0" applyNumberFormat="1" applyFont="1" applyFill="1" applyBorder="1" applyAlignment="1" applyProtection="1">
      <alignment horizontal="center" wrapText="1" readingOrder="2"/>
      <protection hidden="1"/>
    </xf>
    <xf numFmtId="2" fontId="17" fillId="15" borderId="0" xfId="0" applyNumberFormat="1" applyFont="1" applyFill="1" applyBorder="1" applyAlignment="1" applyProtection="1">
      <alignment horizontal="center" vertical="top" wrapText="1" readingOrder="2"/>
      <protection hidden="1"/>
    </xf>
    <xf numFmtId="2" fontId="19" fillId="34" borderId="0" xfId="0" applyNumberFormat="1" applyFont="1" applyFill="1" applyBorder="1" applyAlignment="1" applyProtection="1">
      <alignment horizontal="center" vertical="center" wrapText="1" readingOrder="2"/>
      <protection hidden="1"/>
    </xf>
    <xf numFmtId="2" fontId="17" fillId="34" borderId="0" xfId="0" applyNumberFormat="1" applyFont="1" applyFill="1" applyBorder="1" applyAlignment="1" applyProtection="1">
      <alignment horizontal="center" wrapText="1" readingOrder="2"/>
      <protection hidden="1"/>
    </xf>
    <xf numFmtId="0" fontId="192" fillId="25" borderId="0" xfId="0" applyFont="1" applyFill="1" applyAlignment="1" applyProtection="1">
      <alignment readingOrder="2"/>
      <protection hidden="1"/>
    </xf>
    <xf numFmtId="0" fontId="166" fillId="25" borderId="0" xfId="0" applyFont="1" applyFill="1" applyAlignment="1" applyProtection="1">
      <alignment/>
      <protection hidden="1"/>
    </xf>
    <xf numFmtId="0" fontId="166" fillId="25" borderId="0" xfId="0" applyFont="1" applyFill="1" applyAlignment="1" applyProtection="1">
      <alignment/>
      <protection hidden="1"/>
    </xf>
    <xf numFmtId="0" fontId="166" fillId="25" borderId="0" xfId="0" applyFont="1" applyFill="1" applyBorder="1" applyAlignment="1" applyProtection="1">
      <alignment readingOrder="2"/>
      <protection hidden="1"/>
    </xf>
    <xf numFmtId="0" fontId="166" fillId="25" borderId="0" xfId="0" applyFont="1" applyFill="1" applyAlignment="1" applyProtection="1">
      <alignment readingOrder="2"/>
      <protection hidden="1" locked="0"/>
    </xf>
    <xf numFmtId="0" fontId="166" fillId="25" borderId="0" xfId="0" applyFont="1" applyFill="1" applyAlignment="1" applyProtection="1">
      <alignment/>
      <protection hidden="1" locked="0"/>
    </xf>
    <xf numFmtId="0" fontId="193" fillId="25" borderId="0" xfId="0" applyFont="1" applyFill="1" applyAlignment="1" applyProtection="1">
      <alignment wrapText="1" readingOrder="2"/>
      <protection hidden="1" locked="0"/>
    </xf>
    <xf numFmtId="0" fontId="193" fillId="25" borderId="0" xfId="0" applyFont="1" applyFill="1" applyAlignment="1" applyProtection="1">
      <alignment readingOrder="2"/>
      <protection hidden="1" locked="0"/>
    </xf>
    <xf numFmtId="0" fontId="188" fillId="25" borderId="0" xfId="0" applyFont="1" applyFill="1" applyAlignment="1" applyProtection="1">
      <alignment horizontal="right" readingOrder="2"/>
      <protection hidden="1" locked="0"/>
    </xf>
    <xf numFmtId="0" fontId="166" fillId="25" borderId="0" xfId="0" applyFont="1" applyFill="1" applyAlignment="1" applyProtection="1">
      <alignment horizontal="center" vertical="center" readingOrder="2"/>
      <protection hidden="1" locked="0"/>
    </xf>
    <xf numFmtId="176" fontId="166" fillId="25" borderId="0" xfId="0" applyNumberFormat="1" applyFont="1" applyFill="1" applyAlignment="1" applyProtection="1">
      <alignment horizontal="center" vertical="center" readingOrder="2"/>
      <protection hidden="1" locked="0"/>
    </xf>
    <xf numFmtId="0" fontId="166" fillId="25" borderId="0" xfId="0" applyFont="1" applyFill="1" applyAlignment="1" applyProtection="1">
      <alignment horizontal="center" vertical="center"/>
      <protection hidden="1"/>
    </xf>
    <xf numFmtId="176" fontId="166" fillId="25" borderId="0" xfId="0" applyNumberFormat="1" applyFont="1" applyFill="1" applyAlignment="1" applyProtection="1">
      <alignment horizontal="center" vertical="center"/>
      <protection hidden="1"/>
    </xf>
    <xf numFmtId="0" fontId="189" fillId="0" borderId="0" xfId="0" applyFont="1" applyBorder="1" applyAlignment="1" applyProtection="1">
      <alignment/>
      <protection hidden="1" locked="0"/>
    </xf>
    <xf numFmtId="0" fontId="167" fillId="0" borderId="0" xfId="0" applyFont="1" applyAlignment="1" applyProtection="1">
      <alignment/>
      <protection hidden="1" locked="0"/>
    </xf>
    <xf numFmtId="0" fontId="189" fillId="0" borderId="0" xfId="0" applyFont="1" applyAlignment="1" applyProtection="1">
      <alignment/>
      <protection hidden="1" locked="0"/>
    </xf>
    <xf numFmtId="4" fontId="194" fillId="4" borderId="15" xfId="0" applyNumberFormat="1" applyFont="1" applyFill="1" applyBorder="1" applyAlignment="1" applyProtection="1">
      <alignment horizontal="right"/>
      <protection hidden="1"/>
    </xf>
    <xf numFmtId="4" fontId="194" fillId="4" borderId="12" xfId="0" applyNumberFormat="1" applyFont="1" applyFill="1" applyBorder="1" applyAlignment="1" applyProtection="1">
      <alignment horizontal="right"/>
      <protection hidden="1"/>
    </xf>
    <xf numFmtId="191" fontId="166" fillId="0" borderId="0" xfId="0" applyNumberFormat="1" applyFont="1" applyAlignment="1" applyProtection="1">
      <alignment/>
      <protection hidden="1"/>
    </xf>
    <xf numFmtId="0" fontId="167" fillId="0" borderId="0" xfId="0" applyFont="1" applyAlignment="1" applyProtection="1">
      <alignment readingOrder="2"/>
      <protection hidden="1"/>
    </xf>
    <xf numFmtId="0" fontId="5" fillId="31" borderId="15" xfId="0" applyFont="1" applyFill="1" applyBorder="1" applyAlignment="1" applyProtection="1">
      <alignment horizontal="center" vertical="center"/>
      <protection hidden="1"/>
    </xf>
    <xf numFmtId="0" fontId="5" fillId="31" borderId="14" xfId="0" applyFont="1" applyFill="1" applyBorder="1" applyAlignment="1" applyProtection="1">
      <alignment horizontal="center" vertical="center"/>
      <protection hidden="1"/>
    </xf>
    <xf numFmtId="0" fontId="195" fillId="0" borderId="0" xfId="0" applyFont="1" applyFill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 horizontal="center" wrapText="1"/>
      <protection hidden="1"/>
    </xf>
    <xf numFmtId="0" fontId="171" fillId="25" borderId="0" xfId="0" applyFont="1" applyFill="1" applyAlignment="1" applyProtection="1">
      <alignment readingOrder="2"/>
      <protection hidden="1"/>
    </xf>
    <xf numFmtId="0" fontId="196" fillId="0" borderId="0" xfId="58" applyFont="1" applyBorder="1" applyAlignment="1" applyProtection="1">
      <alignment horizontal="center" textRotation="90"/>
      <protection hidden="1"/>
    </xf>
    <xf numFmtId="0" fontId="197" fillId="0" borderId="0" xfId="58" applyFont="1" applyBorder="1" applyAlignment="1" applyProtection="1">
      <alignment horizontal="center" textRotation="90"/>
      <protection hidden="1"/>
    </xf>
    <xf numFmtId="0" fontId="0" fillId="0" borderId="0" xfId="58" applyBorder="1" applyProtection="1">
      <alignment/>
      <protection hidden="1"/>
    </xf>
    <xf numFmtId="0" fontId="198" fillId="0" borderId="0" xfId="58" applyFont="1" applyBorder="1" applyAlignment="1" applyProtection="1">
      <alignment horizontal="center" vertical="center"/>
      <protection hidden="1"/>
    </xf>
    <xf numFmtId="0" fontId="166" fillId="0" borderId="0" xfId="58" applyFont="1" applyBorder="1" applyProtection="1">
      <alignment/>
      <protection hidden="1"/>
    </xf>
    <xf numFmtId="0" fontId="166" fillId="0" borderId="0" xfId="58" applyFont="1" applyProtection="1">
      <alignment/>
      <protection hidden="1"/>
    </xf>
    <xf numFmtId="0" fontId="0" fillId="0" borderId="0" xfId="58" applyProtection="1">
      <alignment/>
      <protection hidden="1"/>
    </xf>
    <xf numFmtId="0" fontId="23" fillId="0" borderId="0" xfId="58" applyFont="1" applyProtection="1">
      <alignment/>
      <protection hidden="1"/>
    </xf>
    <xf numFmtId="0" fontId="24" fillId="0" borderId="0" xfId="58" applyFont="1" applyProtection="1">
      <alignment/>
      <protection hidden="1"/>
    </xf>
    <xf numFmtId="0" fontId="25" fillId="0" borderId="0" xfId="58" applyFont="1" applyProtection="1">
      <alignment/>
      <protection hidden="1"/>
    </xf>
    <xf numFmtId="0" fontId="166" fillId="0" borderId="0" xfId="58" applyFont="1" applyProtection="1">
      <alignment/>
      <protection hidden="1"/>
    </xf>
    <xf numFmtId="0" fontId="166" fillId="0" borderId="0" xfId="58" applyFont="1" applyBorder="1" applyProtection="1">
      <alignment/>
      <protection hidden="1"/>
    </xf>
    <xf numFmtId="0" fontId="0" fillId="35" borderId="16" xfId="58" applyFont="1" applyFill="1" applyBorder="1" applyAlignment="1" applyProtection="1">
      <alignment horizontal="center" vertical="center"/>
      <protection hidden="1"/>
    </xf>
    <xf numFmtId="0" fontId="28" fillId="35" borderId="17" xfId="58" applyFont="1" applyFill="1" applyBorder="1" applyAlignment="1" applyProtection="1">
      <alignment horizontal="center" vertical="center"/>
      <protection hidden="1"/>
    </xf>
    <xf numFmtId="0" fontId="28" fillId="35" borderId="18" xfId="58" applyFont="1" applyFill="1" applyBorder="1" applyAlignment="1" applyProtection="1">
      <alignment horizontal="center" vertical="center"/>
      <protection hidden="1"/>
    </xf>
    <xf numFmtId="0" fontId="28" fillId="35" borderId="19" xfId="58" applyFont="1" applyFill="1" applyBorder="1" applyAlignment="1" applyProtection="1">
      <alignment horizontal="center" vertical="center"/>
      <protection hidden="1"/>
    </xf>
    <xf numFmtId="0" fontId="199" fillId="0" borderId="0" xfId="58" applyFont="1" applyBorder="1" applyAlignment="1" applyProtection="1">
      <alignment horizontal="center" vertical="center"/>
      <protection hidden="1"/>
    </xf>
    <xf numFmtId="0" fontId="191" fillId="0" borderId="0" xfId="58" applyFont="1" applyBorder="1" applyAlignment="1" applyProtection="1">
      <alignment horizontal="center" vertical="center"/>
      <protection hidden="1"/>
    </xf>
    <xf numFmtId="0" fontId="31" fillId="35" borderId="20" xfId="58" applyFont="1" applyFill="1" applyBorder="1" applyAlignment="1" applyProtection="1">
      <alignment vertical="center" wrapText="1"/>
      <protection hidden="1"/>
    </xf>
    <xf numFmtId="0" fontId="33" fillId="35" borderId="21" xfId="58" applyFont="1" applyFill="1" applyBorder="1" applyAlignment="1" applyProtection="1">
      <alignment vertical="center"/>
      <protection hidden="1"/>
    </xf>
    <xf numFmtId="0" fontId="33" fillId="35" borderId="20" xfId="58" applyFont="1" applyFill="1" applyBorder="1" applyAlignment="1" applyProtection="1">
      <alignment vertical="center"/>
      <protection hidden="1"/>
    </xf>
    <xf numFmtId="0" fontId="166" fillId="0" borderId="0" xfId="58" applyFont="1" applyBorder="1" applyAlignment="1" applyProtection="1">
      <alignment horizontal="right" vertical="center"/>
      <protection hidden="1"/>
    </xf>
    <xf numFmtId="0" fontId="166" fillId="0" borderId="0" xfId="58" applyFont="1" applyAlignment="1" applyProtection="1">
      <alignment horizontal="right" vertical="center" wrapText="1"/>
      <protection hidden="1"/>
    </xf>
    <xf numFmtId="0" fontId="166" fillId="0" borderId="0" xfId="58" applyFont="1" applyAlignment="1" applyProtection="1">
      <alignment horizontal="right" vertical="center"/>
      <protection hidden="1"/>
    </xf>
    <xf numFmtId="0" fontId="0" fillId="0" borderId="0" xfId="58" applyAlignment="1" applyProtection="1">
      <alignment horizontal="right" vertical="center"/>
      <protection hidden="1"/>
    </xf>
    <xf numFmtId="0" fontId="0" fillId="35" borderId="10" xfId="58" applyFont="1" applyFill="1" applyBorder="1" applyAlignment="1" applyProtection="1">
      <alignment horizontal="center" vertical="center"/>
      <protection hidden="1"/>
    </xf>
    <xf numFmtId="0" fontId="28" fillId="35" borderId="22" xfId="58" applyFont="1" applyFill="1" applyBorder="1" applyAlignment="1" applyProtection="1">
      <alignment horizontal="center" vertical="center"/>
      <protection hidden="1"/>
    </xf>
    <xf numFmtId="0" fontId="28" fillId="35" borderId="23" xfId="58" applyFont="1" applyFill="1" applyBorder="1" applyAlignment="1" applyProtection="1">
      <alignment horizontal="center" vertical="center"/>
      <protection hidden="1"/>
    </xf>
    <xf numFmtId="0" fontId="28" fillId="35" borderId="24" xfId="58" applyFont="1" applyFill="1" applyBorder="1" applyAlignment="1" applyProtection="1">
      <alignment horizontal="center" vertical="center"/>
      <protection hidden="1"/>
    </xf>
    <xf numFmtId="0" fontId="38" fillId="35" borderId="25" xfId="58" applyFont="1" applyFill="1" applyBorder="1" applyAlignment="1" applyProtection="1">
      <alignment horizontal="center" vertical="center"/>
      <protection hidden="1"/>
    </xf>
    <xf numFmtId="0" fontId="39" fillId="35" borderId="22" xfId="58" applyFont="1" applyFill="1" applyBorder="1" applyAlignment="1" applyProtection="1">
      <alignment horizontal="center" vertical="center" wrapText="1"/>
      <protection hidden="1"/>
    </xf>
    <xf numFmtId="0" fontId="39" fillId="35" borderId="26" xfId="58" applyFont="1" applyFill="1" applyBorder="1" applyAlignment="1" applyProtection="1">
      <alignment horizontal="center" vertical="center"/>
      <protection hidden="1"/>
    </xf>
    <xf numFmtId="0" fontId="200" fillId="0" borderId="0" xfId="58" applyFont="1" applyBorder="1" applyAlignment="1" applyProtection="1">
      <alignment horizontal="center" vertical="center"/>
      <protection hidden="1"/>
    </xf>
    <xf numFmtId="0" fontId="201" fillId="0" borderId="0" xfId="58" applyFont="1" applyBorder="1" applyProtection="1">
      <alignment/>
      <protection hidden="1"/>
    </xf>
    <xf numFmtId="0" fontId="40" fillId="0" borderId="0" xfId="58" applyFont="1" applyBorder="1" applyProtection="1">
      <alignment/>
      <protection locked="0"/>
    </xf>
    <xf numFmtId="0" fontId="42" fillId="0" borderId="27" xfId="58" applyFont="1" applyFill="1" applyBorder="1" applyAlignment="1" applyProtection="1">
      <alignment horizontal="center" vertical="center"/>
      <protection locked="0"/>
    </xf>
    <xf numFmtId="0" fontId="42" fillId="0" borderId="28" xfId="58" applyFont="1" applyFill="1" applyBorder="1" applyAlignment="1" applyProtection="1">
      <alignment horizontal="center" vertical="center"/>
      <protection locked="0"/>
    </xf>
    <xf numFmtId="0" fontId="42" fillId="0" borderId="29" xfId="58" applyFont="1" applyFill="1" applyBorder="1" applyAlignment="1" applyProtection="1">
      <alignment horizontal="center" vertical="center"/>
      <protection locked="0"/>
    </xf>
    <xf numFmtId="176" fontId="44" fillId="6" borderId="29" xfId="58" applyNumberFormat="1" applyFont="1" applyFill="1" applyBorder="1" applyAlignment="1" applyProtection="1">
      <alignment horizontal="center" vertical="center"/>
      <protection hidden="1"/>
    </xf>
    <xf numFmtId="191" fontId="45" fillId="6" borderId="30" xfId="58" applyNumberFormat="1" applyFont="1" applyFill="1" applyBorder="1" applyAlignment="1" applyProtection="1">
      <alignment horizontal="center" vertical="center"/>
      <protection hidden="1"/>
    </xf>
    <xf numFmtId="191" fontId="45" fillId="6" borderId="31" xfId="58" applyNumberFormat="1" applyFont="1" applyFill="1" applyBorder="1" applyAlignment="1" applyProtection="1">
      <alignment horizontal="center" vertical="center"/>
      <protection hidden="1"/>
    </xf>
    <xf numFmtId="0" fontId="202" fillId="0" borderId="0" xfId="58" applyFont="1" applyBorder="1" applyProtection="1">
      <alignment/>
      <protection hidden="1"/>
    </xf>
    <xf numFmtId="0" fontId="202" fillId="0" borderId="0" xfId="58" applyFont="1" applyProtection="1">
      <alignment/>
      <protection hidden="1"/>
    </xf>
    <xf numFmtId="0" fontId="40" fillId="0" borderId="0" xfId="58" applyFont="1" applyProtection="1">
      <alignment/>
      <protection hidden="1"/>
    </xf>
    <xf numFmtId="0" fontId="42" fillId="0" borderId="32" xfId="58" applyFont="1" applyBorder="1" applyAlignment="1" applyProtection="1">
      <alignment horizontal="center" vertical="center"/>
      <protection locked="0"/>
    </xf>
    <xf numFmtId="0" fontId="42" fillId="0" borderId="33" xfId="58" applyFont="1" applyBorder="1" applyAlignment="1" applyProtection="1">
      <alignment horizontal="center" vertical="center"/>
      <protection locked="0"/>
    </xf>
    <xf numFmtId="0" fontId="42" fillId="0" borderId="34" xfId="58" applyFont="1" applyBorder="1" applyAlignment="1" applyProtection="1">
      <alignment horizontal="center" vertical="center"/>
      <protection locked="0"/>
    </xf>
    <xf numFmtId="176" fontId="44" fillId="6" borderId="34" xfId="58" applyNumberFormat="1" applyFont="1" applyFill="1" applyBorder="1" applyAlignment="1" applyProtection="1">
      <alignment horizontal="center" vertical="center"/>
      <protection hidden="1"/>
    </xf>
    <xf numFmtId="191" fontId="45" fillId="6" borderId="35" xfId="58" applyNumberFormat="1" applyFont="1" applyFill="1" applyBorder="1" applyAlignment="1" applyProtection="1">
      <alignment horizontal="center" vertical="center"/>
      <protection hidden="1"/>
    </xf>
    <xf numFmtId="191" fontId="45" fillId="6" borderId="36" xfId="58" applyNumberFormat="1" applyFont="1" applyFill="1" applyBorder="1" applyAlignment="1" applyProtection="1">
      <alignment horizontal="center" vertical="center"/>
      <protection hidden="1"/>
    </xf>
    <xf numFmtId="0" fontId="41" fillId="0" borderId="37" xfId="58" applyFont="1" applyBorder="1" applyAlignment="1" applyProtection="1">
      <alignment horizontal="center" vertical="center"/>
      <protection locked="0"/>
    </xf>
    <xf numFmtId="0" fontId="42" fillId="0" borderId="38" xfId="58" applyFont="1" applyBorder="1" applyAlignment="1" applyProtection="1">
      <alignment horizontal="center" vertical="center"/>
      <protection locked="0"/>
    </xf>
    <xf numFmtId="0" fontId="42" fillId="0" borderId="39" xfId="58" applyFont="1" applyBorder="1" applyAlignment="1" applyProtection="1">
      <alignment horizontal="center" vertical="center"/>
      <protection locked="0"/>
    </xf>
    <xf numFmtId="176" fontId="44" fillId="6" borderId="39" xfId="58" applyNumberFormat="1" applyFont="1" applyFill="1" applyBorder="1" applyAlignment="1" applyProtection="1">
      <alignment horizontal="center" vertical="center"/>
      <protection hidden="1"/>
    </xf>
    <xf numFmtId="191" fontId="45" fillId="6" borderId="40" xfId="58" applyNumberFormat="1" applyFont="1" applyFill="1" applyBorder="1" applyAlignment="1" applyProtection="1">
      <alignment horizontal="center" vertical="center"/>
      <protection hidden="1"/>
    </xf>
    <xf numFmtId="191" fontId="45" fillId="6" borderId="41" xfId="58" applyNumberFormat="1" applyFont="1" applyFill="1" applyBorder="1" applyAlignment="1" applyProtection="1">
      <alignment horizontal="center" vertical="center"/>
      <protection hidden="1"/>
    </xf>
    <xf numFmtId="0" fontId="42" fillId="0" borderId="27" xfId="58" applyFont="1" applyBorder="1" applyAlignment="1" applyProtection="1">
      <alignment horizontal="center" vertical="center"/>
      <protection locked="0"/>
    </xf>
    <xf numFmtId="0" fontId="42" fillId="0" borderId="28" xfId="58" applyFont="1" applyBorder="1" applyAlignment="1" applyProtection="1">
      <alignment horizontal="center" vertical="center"/>
      <protection locked="0"/>
    </xf>
    <xf numFmtId="0" fontId="42" fillId="0" borderId="29" xfId="58" applyFont="1" applyBorder="1" applyAlignment="1" applyProtection="1">
      <alignment horizontal="center" vertical="center"/>
      <protection locked="0"/>
    </xf>
    <xf numFmtId="0" fontId="42" fillId="0" borderId="30" xfId="58" applyFont="1" applyFill="1" applyBorder="1" applyAlignment="1" applyProtection="1">
      <alignment horizontal="center" vertical="center"/>
      <protection locked="0"/>
    </xf>
    <xf numFmtId="0" fontId="42" fillId="0" borderId="42" xfId="58" applyFont="1" applyBorder="1" applyAlignment="1" applyProtection="1">
      <alignment horizontal="center" vertical="center"/>
      <protection locked="0"/>
    </xf>
    <xf numFmtId="0" fontId="46" fillId="0" borderId="0" xfId="58" applyFont="1" applyProtection="1">
      <alignment/>
      <protection hidden="1"/>
    </xf>
    <xf numFmtId="0" fontId="42" fillId="0" borderId="35" xfId="58" applyFont="1" applyFill="1" applyBorder="1" applyAlignment="1" applyProtection="1">
      <alignment horizontal="center" vertical="center"/>
      <protection locked="0"/>
    </xf>
    <xf numFmtId="0" fontId="42" fillId="0" borderId="43" xfId="58" applyFont="1" applyBorder="1" applyAlignment="1" applyProtection="1">
      <alignment horizontal="center" vertical="center"/>
      <protection locked="0"/>
    </xf>
    <xf numFmtId="0" fontId="42" fillId="0" borderId="35" xfId="58" applyFont="1" applyBorder="1" applyAlignment="1" applyProtection="1">
      <alignment horizontal="center" vertical="center"/>
      <protection locked="0"/>
    </xf>
    <xf numFmtId="0" fontId="41" fillId="0" borderId="32" xfId="58" applyFont="1" applyBorder="1" applyAlignment="1" applyProtection="1">
      <alignment horizontal="center" vertical="center"/>
      <protection locked="0"/>
    </xf>
    <xf numFmtId="0" fontId="42" fillId="0" borderId="37" xfId="58" applyFont="1" applyBorder="1" applyAlignment="1" applyProtection="1">
      <alignment horizontal="center" vertical="center"/>
      <protection locked="0"/>
    </xf>
    <xf numFmtId="0" fontId="42" fillId="0" borderId="30" xfId="58" applyFont="1" applyBorder="1" applyAlignment="1" applyProtection="1">
      <alignment horizontal="center" vertical="center"/>
      <protection locked="0"/>
    </xf>
    <xf numFmtId="0" fontId="41" fillId="0" borderId="44" xfId="58" applyFont="1" applyBorder="1" applyAlignment="1" applyProtection="1">
      <alignment horizontal="center" vertical="center"/>
      <protection locked="0"/>
    </xf>
    <xf numFmtId="0" fontId="42" fillId="0" borderId="18" xfId="58" applyFont="1" applyBorder="1" applyAlignment="1" applyProtection="1">
      <alignment horizontal="center" vertical="center"/>
      <protection locked="0"/>
    </xf>
    <xf numFmtId="0" fontId="42" fillId="0" borderId="45" xfId="58" applyFont="1" applyBorder="1" applyAlignment="1" applyProtection="1">
      <alignment horizontal="center" vertical="center"/>
      <protection locked="0"/>
    </xf>
    <xf numFmtId="176" fontId="44" fillId="6" borderId="29" xfId="58" applyNumberFormat="1" applyFont="1" applyFill="1" applyBorder="1" applyAlignment="1" applyProtection="1">
      <alignment horizontal="center" vertical="center"/>
      <protection locked="0"/>
    </xf>
    <xf numFmtId="176" fontId="44" fillId="6" borderId="34" xfId="58" applyNumberFormat="1" applyFont="1" applyFill="1" applyBorder="1" applyAlignment="1" applyProtection="1">
      <alignment horizontal="center" vertical="center"/>
      <protection locked="0"/>
    </xf>
    <xf numFmtId="0" fontId="47" fillId="0" borderId="32" xfId="58" applyFont="1" applyBorder="1" applyAlignment="1" applyProtection="1">
      <alignment horizontal="center" vertical="center"/>
      <protection locked="0"/>
    </xf>
    <xf numFmtId="0" fontId="47" fillId="0" borderId="33" xfId="58" applyFont="1" applyBorder="1" applyAlignment="1" applyProtection="1">
      <alignment horizontal="center" vertical="center"/>
      <protection locked="0"/>
    </xf>
    <xf numFmtId="0" fontId="48" fillId="0" borderId="34" xfId="58" applyFont="1" applyBorder="1" applyAlignment="1" applyProtection="1">
      <alignment horizontal="center" vertical="center"/>
      <protection locked="0"/>
    </xf>
    <xf numFmtId="0" fontId="48" fillId="0" borderId="32" xfId="58" applyFont="1" applyBorder="1" applyAlignment="1" applyProtection="1">
      <alignment horizontal="center" vertical="center"/>
      <protection locked="0"/>
    </xf>
    <xf numFmtId="0" fontId="48" fillId="0" borderId="33" xfId="58" applyFont="1" applyBorder="1" applyAlignment="1" applyProtection="1">
      <alignment horizontal="center" vertical="center"/>
      <protection locked="0"/>
    </xf>
    <xf numFmtId="0" fontId="47" fillId="0" borderId="37" xfId="58" applyFont="1" applyBorder="1" applyAlignment="1" applyProtection="1">
      <alignment horizontal="center" vertical="center"/>
      <protection locked="0"/>
    </xf>
    <xf numFmtId="0" fontId="47" fillId="0" borderId="38" xfId="58" applyFont="1" applyBorder="1" applyAlignment="1" applyProtection="1">
      <alignment horizontal="center" vertical="center"/>
      <protection locked="0"/>
    </xf>
    <xf numFmtId="0" fontId="48" fillId="0" borderId="39" xfId="58" applyFont="1" applyBorder="1" applyAlignment="1" applyProtection="1">
      <alignment horizontal="center" vertical="center"/>
      <protection locked="0"/>
    </xf>
    <xf numFmtId="176" fontId="44" fillId="6" borderId="39" xfId="58" applyNumberFormat="1" applyFont="1" applyFill="1" applyBorder="1" applyAlignment="1" applyProtection="1">
      <alignment horizontal="center" vertical="center"/>
      <protection locked="0"/>
    </xf>
    <xf numFmtId="191" fontId="50" fillId="6" borderId="40" xfId="58" applyNumberFormat="1" applyFont="1" applyFill="1" applyBorder="1" applyAlignment="1" applyProtection="1">
      <alignment horizontal="center" vertical="center"/>
      <protection hidden="1"/>
    </xf>
    <xf numFmtId="191" fontId="50" fillId="6" borderId="41" xfId="58" applyNumberFormat="1" applyFont="1" applyFill="1" applyBorder="1" applyAlignment="1" applyProtection="1">
      <alignment horizontal="center" vertical="center"/>
      <protection hidden="1"/>
    </xf>
    <xf numFmtId="0" fontId="25" fillId="0" borderId="46" xfId="58" applyFont="1" applyBorder="1" applyAlignment="1" applyProtection="1">
      <alignment horizontal="center" vertical="center"/>
      <protection hidden="1"/>
    </xf>
    <xf numFmtId="0" fontId="166" fillId="0" borderId="0" xfId="58" applyFont="1" applyBorder="1" applyAlignment="1" applyProtection="1">
      <alignment horizontal="center" vertical="center"/>
      <protection hidden="1"/>
    </xf>
    <xf numFmtId="0" fontId="0" fillId="0" borderId="0" xfId="58" applyAlignment="1" applyProtection="1">
      <alignment horizontal="center" vertical="center"/>
      <protection hidden="1"/>
    </xf>
    <xf numFmtId="0" fontId="23" fillId="0" borderId="0" xfId="58" applyFont="1" applyAlignment="1" applyProtection="1">
      <alignment horizontal="center" vertical="center"/>
      <protection hidden="1"/>
    </xf>
    <xf numFmtId="0" fontId="51" fillId="6" borderId="47" xfId="58" applyFont="1" applyFill="1" applyBorder="1" applyAlignment="1" applyProtection="1">
      <alignment horizontal="center" vertical="center"/>
      <protection hidden="1"/>
    </xf>
    <xf numFmtId="1" fontId="52" fillId="6" borderId="48" xfId="58" applyNumberFormat="1" applyFont="1" applyFill="1" applyBorder="1" applyAlignment="1" applyProtection="1">
      <alignment horizontal="center" vertical="center"/>
      <protection hidden="1"/>
    </xf>
    <xf numFmtId="0" fontId="53" fillId="0" borderId="0" xfId="58" applyFont="1" applyBorder="1" applyAlignment="1" applyProtection="1">
      <alignment horizontal="center" vertical="center"/>
      <protection hidden="1"/>
    </xf>
    <xf numFmtId="1" fontId="54" fillId="6" borderId="49" xfId="58" applyNumberFormat="1" applyFont="1" applyFill="1" applyBorder="1" applyAlignment="1" applyProtection="1">
      <alignment horizontal="center" vertical="center"/>
      <protection hidden="1"/>
    </xf>
    <xf numFmtId="1" fontId="54" fillId="6" borderId="50" xfId="58" applyNumberFormat="1" applyFont="1" applyFill="1" applyBorder="1" applyAlignment="1" applyProtection="1">
      <alignment horizontal="center" vertical="center"/>
      <protection hidden="1"/>
    </xf>
    <xf numFmtId="1" fontId="203" fillId="0" borderId="0" xfId="58" applyNumberFormat="1" applyFont="1" applyBorder="1" applyAlignment="1" applyProtection="1">
      <alignment horizontal="center" vertical="center"/>
      <protection hidden="1"/>
    </xf>
    <xf numFmtId="191" fontId="191" fillId="0" borderId="0" xfId="58" applyNumberFormat="1" applyFont="1" applyBorder="1" applyAlignment="1" applyProtection="1">
      <alignment horizontal="center" vertical="center"/>
      <protection hidden="1"/>
    </xf>
    <xf numFmtId="1" fontId="54" fillId="0" borderId="0" xfId="58" applyNumberFormat="1" applyFont="1" applyBorder="1" applyAlignment="1" applyProtection="1">
      <alignment horizontal="center" vertical="center"/>
      <protection hidden="1"/>
    </xf>
    <xf numFmtId="0" fontId="23" fillId="0" borderId="0" xfId="58" applyFont="1" applyBorder="1" applyAlignment="1" applyProtection="1">
      <alignment horizontal="center" vertical="center"/>
      <protection hidden="1"/>
    </xf>
    <xf numFmtId="0" fontId="0" fillId="0" borderId="0" xfId="58" applyBorder="1" applyAlignment="1" applyProtection="1">
      <alignment horizontal="center" vertical="center"/>
      <protection hidden="1"/>
    </xf>
    <xf numFmtId="0" fontId="55" fillId="0" borderId="0" xfId="58" applyFont="1" applyBorder="1" applyAlignment="1" applyProtection="1">
      <alignment horizontal="right" vertical="center"/>
      <protection hidden="1"/>
    </xf>
    <xf numFmtId="0" fontId="7" fillId="0" borderId="0" xfId="58" applyFont="1" applyBorder="1" applyAlignment="1" applyProtection="1">
      <alignment horizontal="center" vertical="center"/>
      <protection hidden="1"/>
    </xf>
    <xf numFmtId="0" fontId="204" fillId="0" borderId="0" xfId="58" applyFont="1" applyBorder="1" applyAlignment="1" applyProtection="1">
      <alignment horizontal="right" vertical="center"/>
      <protection hidden="1"/>
    </xf>
    <xf numFmtId="0" fontId="205" fillId="0" borderId="0" xfId="58" applyFont="1" applyBorder="1" applyAlignment="1" applyProtection="1">
      <alignment horizontal="center" vertical="center"/>
      <protection hidden="1"/>
    </xf>
    <xf numFmtId="191" fontId="36" fillId="0" borderId="0" xfId="58" applyNumberFormat="1" applyFont="1" applyBorder="1" applyAlignment="1" applyProtection="1">
      <alignment horizontal="center" vertical="center"/>
      <protection hidden="1"/>
    </xf>
    <xf numFmtId="0" fontId="55" fillId="0" borderId="0" xfId="58" applyFont="1" applyBorder="1" applyAlignment="1" applyProtection="1">
      <alignment vertical="center"/>
      <protection hidden="1"/>
    </xf>
    <xf numFmtId="0" fontId="7" fillId="0" borderId="0" xfId="58" applyFont="1" applyBorder="1" applyAlignment="1" applyProtection="1">
      <alignment vertical="center"/>
      <protection hidden="1"/>
    </xf>
    <xf numFmtId="0" fontId="204" fillId="0" borderId="0" xfId="58" applyFont="1" applyBorder="1" applyAlignment="1" applyProtection="1">
      <alignment vertical="center"/>
      <protection hidden="1"/>
    </xf>
    <xf numFmtId="0" fontId="205" fillId="0" borderId="0" xfId="58" applyFont="1" applyBorder="1" applyAlignment="1" applyProtection="1">
      <alignment vertical="center"/>
      <protection hidden="1"/>
    </xf>
    <xf numFmtId="192" fontId="36" fillId="0" borderId="0" xfId="58" applyNumberFormat="1" applyFont="1" applyBorder="1" applyAlignment="1" applyProtection="1">
      <alignment horizontal="center" vertical="center"/>
      <protection hidden="1"/>
    </xf>
    <xf numFmtId="0" fontId="23" fillId="0" borderId="0" xfId="58" applyFont="1" applyBorder="1" applyProtection="1">
      <alignment/>
      <protection hidden="1"/>
    </xf>
    <xf numFmtId="0" fontId="24" fillId="0" borderId="0" xfId="58" applyFont="1" applyBorder="1" applyProtection="1">
      <alignment/>
      <protection hidden="1"/>
    </xf>
    <xf numFmtId="0" fontId="25" fillId="0" borderId="0" xfId="58" applyFont="1" applyBorder="1" applyProtection="1">
      <alignment/>
      <protection hidden="1"/>
    </xf>
    <xf numFmtId="0" fontId="206" fillId="0" borderId="0" xfId="58" applyFont="1" applyProtection="1">
      <alignment/>
      <protection hidden="1"/>
    </xf>
    <xf numFmtId="0" fontId="207" fillId="0" borderId="0" xfId="58" applyFont="1" applyBorder="1" applyProtection="1">
      <alignment/>
      <protection hidden="1"/>
    </xf>
    <xf numFmtId="0" fontId="206" fillId="0" borderId="0" xfId="58" applyFont="1" applyBorder="1" applyProtection="1">
      <alignment/>
      <protection hidden="1"/>
    </xf>
    <xf numFmtId="0" fontId="206" fillId="0" borderId="0" xfId="58" applyFont="1" applyBorder="1" applyProtection="1">
      <alignment/>
      <protection hidden="1"/>
    </xf>
    <xf numFmtId="0" fontId="206" fillId="0" borderId="0" xfId="58" applyFont="1" applyProtection="1">
      <alignment/>
      <protection hidden="1"/>
    </xf>
    <xf numFmtId="192" fontId="208" fillId="0" borderId="0" xfId="58" applyNumberFormat="1" applyFont="1" applyBorder="1" applyAlignment="1" applyProtection="1">
      <alignment horizontal="center" vertical="center"/>
      <protection hidden="1"/>
    </xf>
    <xf numFmtId="0" fontId="209" fillId="0" borderId="0" xfId="58" applyFont="1" applyBorder="1" applyAlignment="1" applyProtection="1">
      <alignment horizontal="right"/>
      <protection hidden="1"/>
    </xf>
    <xf numFmtId="0" fontId="210" fillId="0" borderId="0" xfId="58" applyFont="1" applyBorder="1" applyAlignment="1" applyProtection="1">
      <alignment horizontal="right"/>
      <protection hidden="1"/>
    </xf>
    <xf numFmtId="0" fontId="208" fillId="0" borderId="0" xfId="58" applyFont="1" applyBorder="1" applyProtection="1">
      <alignment/>
      <protection hidden="1"/>
    </xf>
    <xf numFmtId="0" fontId="208" fillId="0" borderId="0" xfId="58" applyFont="1" applyFill="1" applyAlignment="1" applyProtection="1">
      <alignment horizontal="center"/>
      <protection hidden="1"/>
    </xf>
    <xf numFmtId="0" fontId="207" fillId="0" borderId="0" xfId="58" applyFont="1" applyProtection="1">
      <alignment/>
      <protection hidden="1"/>
    </xf>
    <xf numFmtId="0" fontId="211" fillId="0" borderId="0" xfId="58" applyFont="1" applyProtection="1">
      <alignment/>
      <protection hidden="1"/>
    </xf>
    <xf numFmtId="0" fontId="212" fillId="0" borderId="0" xfId="58" applyFont="1" applyProtection="1">
      <alignment/>
      <protection hidden="1"/>
    </xf>
    <xf numFmtId="0" fontId="211" fillId="0" borderId="0" xfId="58" applyFont="1" applyProtection="1">
      <alignment/>
      <protection hidden="1"/>
    </xf>
    <xf numFmtId="0" fontId="31" fillId="35" borderId="0" xfId="58" applyFont="1" applyFill="1" applyBorder="1" applyAlignment="1" applyProtection="1">
      <alignment vertical="center" wrapText="1"/>
      <protection hidden="1"/>
    </xf>
    <xf numFmtId="0" fontId="38" fillId="35" borderId="51" xfId="58" applyFont="1" applyFill="1" applyBorder="1" applyAlignment="1" applyProtection="1">
      <alignment horizontal="center" vertical="center" wrapText="1"/>
      <protection hidden="1"/>
    </xf>
    <xf numFmtId="0" fontId="30" fillId="35" borderId="16" xfId="58" applyFont="1" applyFill="1" applyBorder="1" applyAlignment="1" applyProtection="1">
      <alignment horizontal="center" vertical="center" wrapText="1"/>
      <protection hidden="1"/>
    </xf>
    <xf numFmtId="0" fontId="30" fillId="35" borderId="10" xfId="58" applyFont="1" applyFill="1" applyBorder="1" applyAlignment="1" applyProtection="1">
      <alignment horizontal="center" vertical="center" wrapText="1"/>
      <protection hidden="1"/>
    </xf>
    <xf numFmtId="0" fontId="37" fillId="35" borderId="52" xfId="58" applyFont="1" applyFill="1" applyBorder="1" applyAlignment="1" applyProtection="1">
      <alignment horizontal="center" vertical="center" wrapText="1"/>
      <protection hidden="1"/>
    </xf>
    <xf numFmtId="176" fontId="43" fillId="6" borderId="53" xfId="58" applyNumberFormat="1" applyFont="1" applyFill="1" applyBorder="1" applyAlignment="1" applyProtection="1">
      <alignment horizontal="center" vertical="center"/>
      <protection hidden="1"/>
    </xf>
    <xf numFmtId="176" fontId="43" fillId="6" borderId="54" xfId="58" applyNumberFormat="1" applyFont="1" applyFill="1" applyBorder="1" applyAlignment="1" applyProtection="1">
      <alignment horizontal="center" vertical="center"/>
      <protection hidden="1"/>
    </xf>
    <xf numFmtId="176" fontId="43" fillId="6" borderId="55" xfId="58" applyNumberFormat="1" applyFont="1" applyFill="1" applyBorder="1" applyAlignment="1" applyProtection="1">
      <alignment horizontal="center" vertical="center"/>
      <protection hidden="1"/>
    </xf>
    <xf numFmtId="176" fontId="49" fillId="6" borderId="54" xfId="58" applyNumberFormat="1" applyFont="1" applyFill="1" applyBorder="1" applyAlignment="1" applyProtection="1">
      <alignment horizontal="center" vertical="center"/>
      <protection hidden="1"/>
    </xf>
    <xf numFmtId="176" fontId="49" fillId="6" borderId="55" xfId="58" applyNumberFormat="1" applyFont="1" applyFill="1" applyBorder="1" applyAlignment="1" applyProtection="1">
      <alignment horizontal="center" vertical="center"/>
      <protection hidden="1"/>
    </xf>
    <xf numFmtId="0" fontId="213" fillId="0" borderId="0" xfId="0" applyFont="1" applyAlignment="1" applyProtection="1">
      <alignment horizontal="center"/>
      <protection hidden="1"/>
    </xf>
    <xf numFmtId="0" fontId="213" fillId="4" borderId="56" xfId="0" applyFont="1" applyFill="1" applyBorder="1" applyAlignment="1" applyProtection="1">
      <alignment horizontal="center"/>
      <protection hidden="1"/>
    </xf>
    <xf numFmtId="0" fontId="172" fillId="0" borderId="57" xfId="0" applyFont="1" applyBorder="1" applyAlignment="1" applyProtection="1">
      <alignment/>
      <protection hidden="1"/>
    </xf>
    <xf numFmtId="0" fontId="23" fillId="36" borderId="0" xfId="0" applyFont="1" applyFill="1" applyAlignment="1" applyProtection="1">
      <alignment/>
      <protection hidden="1"/>
    </xf>
    <xf numFmtId="176" fontId="214" fillId="4" borderId="12" xfId="0" applyNumberFormat="1" applyFont="1" applyFill="1" applyBorder="1" applyAlignment="1" applyProtection="1">
      <alignment horizontal="center"/>
      <protection hidden="1"/>
    </xf>
    <xf numFmtId="0" fontId="215" fillId="10" borderId="58" xfId="0" applyFont="1" applyFill="1" applyBorder="1" applyAlignment="1" applyProtection="1">
      <alignment vertical="center"/>
      <protection hidden="1"/>
    </xf>
    <xf numFmtId="0" fontId="214" fillId="10" borderId="59" xfId="0" applyFont="1" applyFill="1" applyBorder="1" applyAlignment="1" applyProtection="1">
      <alignment vertical="center"/>
      <protection hidden="1"/>
    </xf>
    <xf numFmtId="0" fontId="174" fillId="10" borderId="59" xfId="0" applyFont="1" applyFill="1" applyBorder="1" applyAlignment="1" applyProtection="1">
      <alignment vertical="center"/>
      <protection hidden="1"/>
    </xf>
    <xf numFmtId="176" fontId="216" fillId="10" borderId="60" xfId="0" applyNumberFormat="1" applyFont="1" applyFill="1" applyBorder="1" applyAlignment="1" applyProtection="1">
      <alignment horizontal="center" vertical="center"/>
      <protection hidden="1"/>
    </xf>
    <xf numFmtId="0" fontId="215" fillId="10" borderId="61" xfId="0" applyFont="1" applyFill="1" applyBorder="1" applyAlignment="1" applyProtection="1">
      <alignment vertical="center"/>
      <protection hidden="1"/>
    </xf>
    <xf numFmtId="0" fontId="214" fillId="10" borderId="0" xfId="0" applyFont="1" applyFill="1" applyBorder="1" applyAlignment="1" applyProtection="1">
      <alignment vertical="center"/>
      <protection hidden="1"/>
    </xf>
    <xf numFmtId="0" fontId="174" fillId="10" borderId="0" xfId="0" applyFont="1" applyFill="1" applyBorder="1" applyAlignment="1" applyProtection="1">
      <alignment vertical="center"/>
      <protection hidden="1"/>
    </xf>
    <xf numFmtId="176" fontId="216" fillId="10" borderId="62" xfId="0" applyNumberFormat="1" applyFont="1" applyFill="1" applyBorder="1" applyAlignment="1" applyProtection="1">
      <alignment horizontal="center" vertical="center"/>
      <protection hidden="1"/>
    </xf>
    <xf numFmtId="0" fontId="215" fillId="10" borderId="63" xfId="0" applyFont="1" applyFill="1" applyBorder="1" applyAlignment="1" applyProtection="1">
      <alignment vertical="center"/>
      <protection hidden="1"/>
    </xf>
    <xf numFmtId="0" fontId="174" fillId="10" borderId="64" xfId="0" applyFont="1" applyFill="1" applyBorder="1" applyAlignment="1" applyProtection="1">
      <alignment vertical="center"/>
      <protection hidden="1"/>
    </xf>
    <xf numFmtId="176" fontId="216" fillId="10" borderId="65" xfId="0" applyNumberFormat="1" applyFont="1" applyFill="1" applyBorder="1" applyAlignment="1" applyProtection="1">
      <alignment horizontal="center" vertical="center"/>
      <protection hidden="1"/>
    </xf>
    <xf numFmtId="176" fontId="214" fillId="4" borderId="56" xfId="0" applyNumberFormat="1" applyFont="1" applyFill="1" applyBorder="1" applyAlignment="1" applyProtection="1">
      <alignment horizontal="center"/>
      <protection hidden="1"/>
    </xf>
    <xf numFmtId="0" fontId="26" fillId="35" borderId="0" xfId="58" applyFont="1" applyFill="1" applyBorder="1" applyAlignment="1" applyProtection="1">
      <alignment horizontal="center" vertical="center" textRotation="90" wrapText="1"/>
      <protection hidden="1"/>
    </xf>
    <xf numFmtId="49" fontId="5" fillId="0" borderId="0" xfId="0" applyNumberFormat="1" applyFont="1" applyFill="1" applyBorder="1" applyAlignment="1" applyProtection="1">
      <alignment horizontal="left"/>
      <protection hidden="1"/>
    </xf>
    <xf numFmtId="49" fontId="10" fillId="0" borderId="0" xfId="0" applyNumberFormat="1" applyFont="1" applyFill="1" applyBorder="1" applyAlignment="1" applyProtection="1">
      <alignment horizontal="center"/>
      <protection hidden="1"/>
    </xf>
    <xf numFmtId="181" fontId="10" fillId="0" borderId="0" xfId="0" applyNumberFormat="1" applyFont="1" applyAlignment="1" applyProtection="1">
      <alignment horizontal="left"/>
      <protection hidden="1" locked="0"/>
    </xf>
    <xf numFmtId="0" fontId="10" fillId="0" borderId="0" xfId="0" applyFont="1" applyAlignment="1" applyProtection="1">
      <alignment horizontal="right"/>
      <protection hidden="1"/>
    </xf>
    <xf numFmtId="0" fontId="23" fillId="0" borderId="0" xfId="0" applyFont="1" applyAlignment="1" applyProtection="1">
      <alignment/>
      <protection hidden="1"/>
    </xf>
    <xf numFmtId="0" fontId="217" fillId="0" borderId="0" xfId="0" applyFont="1" applyAlignment="1" applyProtection="1">
      <alignment horizontal="left"/>
      <protection hidden="1"/>
    </xf>
    <xf numFmtId="0" fontId="218" fillId="0" borderId="0" xfId="0" applyFont="1" applyAlignment="1" applyProtection="1">
      <alignment/>
      <protection hidden="1"/>
    </xf>
    <xf numFmtId="0" fontId="219" fillId="0" borderId="0" xfId="58" applyFont="1" applyBorder="1" applyAlignment="1" applyProtection="1">
      <alignment horizontal="center" vertical="center" wrapText="1" readingOrder="2"/>
      <protection hidden="1"/>
    </xf>
    <xf numFmtId="0" fontId="220" fillId="0" borderId="0" xfId="58" applyFont="1" applyBorder="1" applyAlignment="1" applyProtection="1">
      <alignment horizontal="center" vertical="center" wrapText="1" readingOrder="2"/>
      <protection hidden="1"/>
    </xf>
    <xf numFmtId="0" fontId="221" fillId="37" borderId="66" xfId="58" applyFont="1" applyFill="1" applyBorder="1" applyAlignment="1" applyProtection="1">
      <alignment horizontal="center" vertical="center"/>
      <protection locked="0"/>
    </xf>
    <xf numFmtId="0" fontId="59" fillId="37" borderId="67" xfId="58" applyFont="1" applyFill="1" applyBorder="1" applyAlignment="1" applyProtection="1">
      <alignment horizontal="right" vertical="center"/>
      <protection hidden="1"/>
    </xf>
    <xf numFmtId="0" fontId="59" fillId="37" borderId="68" xfId="58" applyFont="1" applyFill="1" applyBorder="1" applyAlignment="1" applyProtection="1">
      <alignment vertical="center"/>
      <protection hidden="1"/>
    </xf>
    <xf numFmtId="0" fontId="59" fillId="37" borderId="68" xfId="58" applyFont="1" applyFill="1" applyBorder="1" applyAlignment="1" applyProtection="1">
      <alignment horizontal="left" vertical="center"/>
      <protection hidden="1"/>
    </xf>
    <xf numFmtId="0" fontId="59" fillId="37" borderId="68" xfId="58" applyFont="1" applyFill="1" applyBorder="1" applyProtection="1">
      <alignment/>
      <protection hidden="1"/>
    </xf>
    <xf numFmtId="176" fontId="40" fillId="0" borderId="42" xfId="58" applyNumberFormat="1" applyFont="1" applyFill="1" applyBorder="1" applyAlignment="1" applyProtection="1">
      <alignment horizontal="center" vertical="center"/>
      <protection locked="0"/>
    </xf>
    <xf numFmtId="176" fontId="40" fillId="0" borderId="43" xfId="58" applyNumberFormat="1" applyFont="1" applyBorder="1" applyAlignment="1" applyProtection="1">
      <alignment horizontal="center" vertical="center"/>
      <protection locked="0"/>
    </xf>
    <xf numFmtId="176" fontId="40" fillId="0" borderId="69" xfId="58" applyNumberFormat="1" applyFont="1" applyBorder="1" applyAlignment="1" applyProtection="1">
      <alignment horizontal="center" vertical="center"/>
      <protection locked="0"/>
    </xf>
    <xf numFmtId="176" fontId="40" fillId="0" borderId="42" xfId="58" applyNumberFormat="1" applyFont="1" applyBorder="1" applyAlignment="1" applyProtection="1">
      <alignment horizontal="center" vertical="center"/>
      <protection locked="0"/>
    </xf>
    <xf numFmtId="176" fontId="40" fillId="0" borderId="42" xfId="58" applyNumberFormat="1" applyFont="1" applyFill="1" applyBorder="1" applyAlignment="1" applyProtection="1">
      <alignment horizontal="center"/>
      <protection locked="0"/>
    </xf>
    <xf numFmtId="176" fontId="40" fillId="0" borderId="43" xfId="58" applyNumberFormat="1" applyFont="1" applyFill="1" applyBorder="1" applyAlignment="1" applyProtection="1">
      <alignment horizontal="center"/>
      <protection locked="0"/>
    </xf>
    <xf numFmtId="0" fontId="222" fillId="37" borderId="68" xfId="58" applyFont="1" applyFill="1" applyBorder="1" applyAlignment="1" applyProtection="1">
      <alignment vertical="center"/>
      <protection hidden="1"/>
    </xf>
    <xf numFmtId="1" fontId="223" fillId="37" borderId="68" xfId="58" applyNumberFormat="1" applyFont="1" applyFill="1" applyBorder="1" applyAlignment="1" applyProtection="1">
      <alignment horizontal="right" vertical="center"/>
      <protection locked="0"/>
    </xf>
    <xf numFmtId="0" fontId="224" fillId="37" borderId="68" xfId="58" applyFont="1" applyFill="1" applyBorder="1" applyAlignment="1" applyProtection="1">
      <alignment vertical="center"/>
      <protection hidden="1"/>
    </xf>
    <xf numFmtId="0" fontId="225" fillId="37" borderId="68" xfId="58" applyFont="1" applyFill="1" applyBorder="1" applyProtection="1">
      <alignment/>
      <protection hidden="1"/>
    </xf>
    <xf numFmtId="1" fontId="226" fillId="37" borderId="68" xfId="58" applyNumberFormat="1" applyFont="1" applyFill="1" applyBorder="1" applyAlignment="1" applyProtection="1">
      <alignment horizontal="center" vertical="center"/>
      <protection hidden="1"/>
    </xf>
    <xf numFmtId="0" fontId="7" fillId="35" borderId="70" xfId="58" applyFont="1" applyFill="1" applyBorder="1" applyAlignment="1" applyProtection="1">
      <alignment horizontal="center" vertical="center"/>
      <protection hidden="1"/>
    </xf>
    <xf numFmtId="0" fontId="62" fillId="35" borderId="71" xfId="58" applyFont="1" applyFill="1" applyBorder="1" applyAlignment="1" applyProtection="1">
      <alignment horizontal="center" vertical="center"/>
      <protection hidden="1"/>
    </xf>
    <xf numFmtId="0" fontId="227" fillId="38" borderId="54" xfId="58" applyFont="1" applyFill="1" applyBorder="1" applyAlignment="1" applyProtection="1">
      <alignment horizontal="center" vertical="center" textRotation="90"/>
      <protection hidden="1"/>
    </xf>
    <xf numFmtId="0" fontId="227" fillId="38" borderId="55" xfId="58" applyFont="1" applyFill="1" applyBorder="1" applyAlignment="1" applyProtection="1">
      <alignment horizontal="center" vertical="center" textRotation="90"/>
      <protection hidden="1"/>
    </xf>
    <xf numFmtId="0" fontId="227" fillId="38" borderId="54" xfId="58" applyFont="1" applyFill="1" applyBorder="1" applyAlignment="1" applyProtection="1">
      <alignment vertical="center" textRotation="90"/>
      <protection hidden="1"/>
    </xf>
    <xf numFmtId="0" fontId="228" fillId="38" borderId="54" xfId="58" applyFont="1" applyFill="1" applyBorder="1" applyAlignment="1" applyProtection="1">
      <alignment horizontal="center" vertical="center" textRotation="90"/>
      <protection hidden="1"/>
    </xf>
    <xf numFmtId="0" fontId="228" fillId="38" borderId="55" xfId="58" applyFont="1" applyFill="1" applyBorder="1" applyAlignment="1" applyProtection="1">
      <alignment horizontal="center" vertical="center" textRotation="90"/>
      <protection hidden="1"/>
    </xf>
    <xf numFmtId="191" fontId="60" fillId="0" borderId="72" xfId="58" applyNumberFormat="1" applyFont="1" applyFill="1" applyBorder="1" applyAlignment="1" applyProtection="1">
      <alignment horizontal="center" vertical="center"/>
      <protection locked="0"/>
    </xf>
    <xf numFmtId="0" fontId="60" fillId="0" borderId="73" xfId="58" applyFont="1" applyBorder="1" applyAlignment="1" applyProtection="1">
      <alignment horizontal="center" vertical="center"/>
      <protection locked="0"/>
    </xf>
    <xf numFmtId="191" fontId="60" fillId="0" borderId="74" xfId="58" applyNumberFormat="1" applyFont="1" applyFill="1" applyBorder="1" applyAlignment="1" applyProtection="1">
      <alignment horizontal="center" vertical="center"/>
      <protection locked="0"/>
    </xf>
    <xf numFmtId="0" fontId="60" fillId="0" borderId="75" xfId="58" applyFont="1" applyBorder="1" applyAlignment="1" applyProtection="1">
      <alignment horizontal="center" vertical="center"/>
      <protection locked="0"/>
    </xf>
    <xf numFmtId="2" fontId="60" fillId="0" borderId="75" xfId="58" applyNumberFormat="1" applyFont="1" applyBorder="1" applyAlignment="1" applyProtection="1">
      <alignment horizontal="center" vertical="center"/>
      <protection locked="0"/>
    </xf>
    <xf numFmtId="191" fontId="60" fillId="0" borderId="76" xfId="58" applyNumberFormat="1" applyFont="1" applyFill="1" applyBorder="1" applyAlignment="1" applyProtection="1">
      <alignment horizontal="center" vertical="center"/>
      <protection locked="0"/>
    </xf>
    <xf numFmtId="2" fontId="60" fillId="0" borderId="77" xfId="58" applyNumberFormat="1" applyFont="1" applyBorder="1" applyAlignment="1" applyProtection="1">
      <alignment horizontal="center" vertical="center"/>
      <protection locked="0"/>
    </xf>
    <xf numFmtId="2" fontId="60" fillId="0" borderId="73" xfId="58" applyNumberFormat="1" applyFont="1" applyBorder="1" applyAlignment="1" applyProtection="1">
      <alignment horizontal="center" vertical="center"/>
      <protection locked="0"/>
    </xf>
    <xf numFmtId="2" fontId="60" fillId="0" borderId="72" xfId="58" applyNumberFormat="1" applyFont="1" applyFill="1" applyBorder="1" applyAlignment="1" applyProtection="1">
      <alignment horizontal="center"/>
      <protection locked="0"/>
    </xf>
    <xf numFmtId="2" fontId="60" fillId="0" borderId="74" xfId="58" applyNumberFormat="1" applyFont="1" applyFill="1" applyBorder="1" applyAlignment="1" applyProtection="1">
      <alignment horizontal="center"/>
      <protection locked="0"/>
    </xf>
    <xf numFmtId="191" fontId="60" fillId="0" borderId="74" xfId="58" applyNumberFormat="1" applyFont="1" applyBorder="1" applyAlignment="1" applyProtection="1">
      <alignment horizontal="center" vertical="center"/>
      <protection locked="0"/>
    </xf>
    <xf numFmtId="191" fontId="60" fillId="0" borderId="76" xfId="58" applyNumberFormat="1" applyFont="1" applyBorder="1" applyAlignment="1" applyProtection="1">
      <alignment horizontal="center" vertical="center"/>
      <protection locked="0"/>
    </xf>
    <xf numFmtId="0" fontId="166" fillId="0" borderId="0" xfId="0" applyFont="1" applyFill="1" applyBorder="1" applyAlignment="1" applyProtection="1">
      <alignment vertical="center"/>
      <protection hidden="1"/>
    </xf>
    <xf numFmtId="176" fontId="229" fillId="0" borderId="0" xfId="57" applyNumberFormat="1" applyFont="1" applyFill="1" applyBorder="1" applyAlignment="1" applyProtection="1">
      <alignment horizontal="center" vertical="center" wrapText="1" readingOrder="2"/>
      <protection hidden="1"/>
    </xf>
    <xf numFmtId="4" fontId="5" fillId="4" borderId="12" xfId="0" applyNumberFormat="1" applyFont="1" applyFill="1" applyBorder="1" applyAlignment="1" applyProtection="1">
      <alignment horizontal="right" readingOrder="2"/>
      <protection locked="0"/>
    </xf>
    <xf numFmtId="4" fontId="21" fillId="4" borderId="12" xfId="0" applyNumberFormat="1" applyFont="1" applyFill="1" applyBorder="1" applyAlignment="1" applyProtection="1">
      <alignment horizontal="right"/>
      <protection locked="0"/>
    </xf>
    <xf numFmtId="4" fontId="5" fillId="4" borderId="12" xfId="0" applyNumberFormat="1" applyFont="1" applyFill="1" applyBorder="1" applyAlignment="1" applyProtection="1">
      <alignment horizontal="right"/>
      <protection locked="0"/>
    </xf>
    <xf numFmtId="178" fontId="5" fillId="4" borderId="12" xfId="0" applyNumberFormat="1" applyFont="1" applyFill="1" applyBorder="1" applyAlignment="1" applyProtection="1">
      <alignment horizontal="center" vertical="center"/>
      <protection locked="0"/>
    </xf>
    <xf numFmtId="1" fontId="5" fillId="4" borderId="12" xfId="0" applyNumberFormat="1" applyFont="1" applyFill="1" applyBorder="1" applyAlignment="1" applyProtection="1">
      <alignment horizontal="center" readingOrder="2"/>
      <protection locked="0"/>
    </xf>
    <xf numFmtId="176" fontId="5" fillId="4" borderId="12" xfId="0" applyNumberFormat="1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right" readingOrder="2"/>
      <protection locked="0"/>
    </xf>
    <xf numFmtId="0" fontId="21" fillId="4" borderId="12" xfId="0" applyFont="1" applyFill="1" applyBorder="1" applyAlignment="1" applyProtection="1">
      <alignment horizontal="right"/>
      <protection locked="0"/>
    </xf>
    <xf numFmtId="0" fontId="5" fillId="4" borderId="12" xfId="0" applyFont="1" applyFill="1" applyBorder="1" applyAlignment="1" applyProtection="1">
      <alignment horizontal="right"/>
      <protection locked="0"/>
    </xf>
    <xf numFmtId="178" fontId="5" fillId="4" borderId="12" xfId="0" applyNumberFormat="1" applyFont="1" applyFill="1" applyBorder="1" applyAlignment="1" applyProtection="1">
      <alignment horizontal="center"/>
      <protection locked="0"/>
    </xf>
    <xf numFmtId="0" fontId="188" fillId="0" borderId="0" xfId="0" applyFont="1" applyAlignment="1" applyProtection="1">
      <alignment horizontal="center"/>
      <protection hidden="1" locked="0"/>
    </xf>
    <xf numFmtId="0" fontId="213" fillId="0" borderId="78" xfId="0" applyFont="1" applyFill="1" applyBorder="1" applyAlignment="1" applyProtection="1">
      <alignment horizontal="center"/>
      <protection hidden="1"/>
    </xf>
    <xf numFmtId="0" fontId="213" fillId="4" borderId="57" xfId="0" applyFont="1" applyFill="1" applyBorder="1" applyAlignment="1" applyProtection="1">
      <alignment horizontal="center"/>
      <protection locked="0"/>
    </xf>
    <xf numFmtId="0" fontId="167" fillId="0" borderId="0" xfId="0" applyFont="1" applyAlignment="1" applyProtection="1">
      <alignment horizontal="center"/>
      <protection locked="0"/>
    </xf>
    <xf numFmtId="0" fontId="230" fillId="4" borderId="57" xfId="0" applyFont="1" applyFill="1" applyBorder="1" applyAlignment="1" applyProtection="1">
      <alignment horizontal="center"/>
      <protection locked="0"/>
    </xf>
    <xf numFmtId="0" fontId="231" fillId="4" borderId="79" xfId="0" applyFont="1" applyFill="1" applyBorder="1" applyAlignment="1" applyProtection="1">
      <alignment horizontal="center"/>
      <protection locked="0"/>
    </xf>
    <xf numFmtId="179" fontId="167" fillId="0" borderId="0" xfId="0" applyNumberFormat="1" applyFont="1" applyAlignment="1" applyProtection="1">
      <alignment horizontal="center"/>
      <protection locked="0"/>
    </xf>
    <xf numFmtId="0" fontId="218" fillId="0" borderId="0" xfId="0" applyFont="1" applyAlignment="1" applyProtection="1">
      <alignment horizontal="right"/>
      <protection hidden="1"/>
    </xf>
    <xf numFmtId="0" fontId="0" fillId="0" borderId="0" xfId="58" applyFont="1" applyProtection="1">
      <alignment/>
      <protection hidden="1"/>
    </xf>
    <xf numFmtId="191" fontId="0" fillId="0" borderId="0" xfId="58" applyNumberFormat="1" applyFont="1" applyProtection="1">
      <alignment/>
      <protection hidden="1"/>
    </xf>
    <xf numFmtId="0" fontId="25" fillId="0" borderId="0" xfId="58" applyFont="1" applyFill="1" applyProtection="1">
      <alignment/>
      <protection hidden="1"/>
    </xf>
    <xf numFmtId="0" fontId="33" fillId="0" borderId="0" xfId="58" applyFont="1" applyFill="1" applyBorder="1" applyAlignment="1" applyProtection="1">
      <alignment horizontal="center" vertical="center"/>
      <protection hidden="1"/>
    </xf>
    <xf numFmtId="0" fontId="33" fillId="0" borderId="0" xfId="58" applyFont="1" applyFill="1" applyBorder="1" applyAlignment="1" applyProtection="1">
      <alignment vertical="center"/>
      <protection hidden="1"/>
    </xf>
    <xf numFmtId="0" fontId="36" fillId="0" borderId="0" xfId="58" applyFont="1" applyFill="1" applyBorder="1" applyAlignment="1" applyProtection="1">
      <alignment horizontal="center" vertical="center"/>
      <protection hidden="1"/>
    </xf>
    <xf numFmtId="0" fontId="39" fillId="0" borderId="0" xfId="58" applyFont="1" applyFill="1" applyBorder="1" applyAlignment="1" applyProtection="1">
      <alignment horizontal="center" vertical="center"/>
      <protection hidden="1"/>
    </xf>
    <xf numFmtId="0" fontId="25" fillId="0" borderId="0" xfId="58" applyFont="1" applyFill="1" applyBorder="1" applyAlignment="1" applyProtection="1">
      <alignment horizontal="center" vertical="center"/>
      <protection hidden="1"/>
    </xf>
    <xf numFmtId="1" fontId="52" fillId="0" borderId="0" xfId="58" applyNumberFormat="1" applyFont="1" applyFill="1" applyBorder="1" applyAlignment="1" applyProtection="1">
      <alignment horizontal="center" vertical="center"/>
      <protection hidden="1"/>
    </xf>
    <xf numFmtId="1" fontId="54" fillId="0" borderId="0" xfId="58" applyNumberFormat="1" applyFont="1" applyFill="1" applyBorder="1" applyAlignment="1" applyProtection="1">
      <alignment horizontal="center" vertical="center"/>
      <protection hidden="1"/>
    </xf>
    <xf numFmtId="176" fontId="232" fillId="0" borderId="0" xfId="58" applyNumberFormat="1" applyFont="1" applyBorder="1" applyAlignment="1" applyProtection="1">
      <alignment horizontal="center" vertical="center"/>
      <protection hidden="1"/>
    </xf>
    <xf numFmtId="191" fontId="233" fillId="0" borderId="0" xfId="58" applyNumberFormat="1" applyFont="1" applyBorder="1" applyProtection="1">
      <alignment/>
      <protection hidden="1"/>
    </xf>
    <xf numFmtId="2" fontId="234" fillId="0" borderId="0" xfId="58" applyNumberFormat="1" applyFont="1" applyBorder="1" applyAlignment="1" applyProtection="1">
      <alignment horizontal="center"/>
      <protection hidden="1"/>
    </xf>
    <xf numFmtId="0" fontId="233" fillId="0" borderId="0" xfId="58" applyFont="1" applyBorder="1" applyProtection="1">
      <alignment/>
      <protection hidden="1"/>
    </xf>
    <xf numFmtId="0" fontId="233" fillId="0" borderId="0" xfId="58" applyFont="1" applyBorder="1" applyProtection="1">
      <alignment/>
      <protection hidden="1"/>
    </xf>
    <xf numFmtId="191" fontId="166" fillId="0" borderId="0" xfId="58" applyNumberFormat="1" applyFont="1" applyBorder="1" applyProtection="1">
      <alignment/>
      <protection hidden="1"/>
    </xf>
    <xf numFmtId="0" fontId="166" fillId="0" borderId="0" xfId="58" applyFont="1" applyFill="1" applyBorder="1" applyProtection="1">
      <alignment/>
      <protection hidden="1"/>
    </xf>
    <xf numFmtId="0" fontId="229" fillId="0" borderId="0" xfId="58" applyFont="1" applyFill="1" applyBorder="1" applyAlignment="1" applyProtection="1">
      <alignment horizontal="center" vertical="center" wrapText="1" readingOrder="2"/>
      <protection hidden="1"/>
    </xf>
    <xf numFmtId="0" fontId="191" fillId="0" borderId="0" xfId="58" applyFont="1" applyFill="1" applyAlignment="1" applyProtection="1">
      <alignment horizontal="center"/>
      <protection hidden="1"/>
    </xf>
    <xf numFmtId="0" fontId="166" fillId="0" borderId="0" xfId="58" applyFont="1" applyFill="1" applyProtection="1">
      <alignment/>
      <protection hidden="1"/>
    </xf>
    <xf numFmtId="0" fontId="166" fillId="0" borderId="0" xfId="58" applyFont="1" applyFill="1" applyProtection="1">
      <alignment/>
      <protection hidden="1"/>
    </xf>
    <xf numFmtId="0" fontId="189" fillId="0" borderId="0" xfId="58" applyFont="1" applyFill="1" applyProtection="1">
      <alignment/>
      <protection hidden="1"/>
    </xf>
    <xf numFmtId="0" fontId="189" fillId="0" borderId="0" xfId="58" applyFont="1" applyProtection="1">
      <alignment/>
      <protection hidden="1"/>
    </xf>
    <xf numFmtId="0" fontId="166" fillId="0" borderId="0" xfId="0" applyFont="1" applyAlignment="1" applyProtection="1">
      <alignment horizontal="left"/>
      <protection hidden="1"/>
    </xf>
    <xf numFmtId="0" fontId="166" fillId="0" borderId="0" xfId="0" applyFont="1" applyAlignment="1" applyProtection="1">
      <alignment/>
      <protection locked="0"/>
    </xf>
    <xf numFmtId="0" fontId="193" fillId="0" borderId="0" xfId="0" applyFont="1" applyAlignment="1" applyProtection="1">
      <alignment horizontal="left" vertical="center" readingOrder="2"/>
      <protection hidden="1"/>
    </xf>
    <xf numFmtId="0" fontId="235" fillId="0" borderId="0" xfId="0" applyFont="1" applyAlignment="1" applyProtection="1">
      <alignment horizontal="left" vertical="center" readingOrder="2"/>
      <protection hidden="1"/>
    </xf>
    <xf numFmtId="0" fontId="236" fillId="0" borderId="0" xfId="0" applyFont="1" applyAlignment="1" applyProtection="1">
      <alignment horizontal="right" vertical="center" readingOrder="2"/>
      <protection locked="0"/>
    </xf>
    <xf numFmtId="0" fontId="237" fillId="0" borderId="0" xfId="0" applyFont="1" applyAlignment="1" applyProtection="1">
      <alignment horizontal="center"/>
      <protection hidden="1"/>
    </xf>
    <xf numFmtId="0" fontId="166" fillId="0" borderId="0" xfId="0" applyFont="1" applyAlignment="1" applyProtection="1">
      <alignment horizontal="center"/>
      <protection hidden="1" locked="0"/>
    </xf>
    <xf numFmtId="1" fontId="232" fillId="0" borderId="0" xfId="58" applyNumberFormat="1" applyFont="1" applyFill="1" applyBorder="1" applyAlignment="1" applyProtection="1">
      <alignment horizontal="center" vertical="center"/>
      <protection hidden="1"/>
    </xf>
    <xf numFmtId="2" fontId="60" fillId="0" borderId="80" xfId="58" applyNumberFormat="1" applyFont="1" applyFill="1" applyBorder="1" applyAlignment="1" applyProtection="1">
      <alignment horizontal="center"/>
      <protection locked="0"/>
    </xf>
    <xf numFmtId="0" fontId="60" fillId="0" borderId="81" xfId="58" applyFont="1" applyBorder="1" applyAlignment="1" applyProtection="1">
      <alignment horizontal="center" vertical="center"/>
      <protection locked="0"/>
    </xf>
    <xf numFmtId="176" fontId="43" fillId="6" borderId="82" xfId="58" applyNumberFormat="1" applyFont="1" applyFill="1" applyBorder="1" applyAlignment="1" applyProtection="1">
      <alignment horizontal="center" vertical="center"/>
      <protection hidden="1"/>
    </xf>
    <xf numFmtId="176" fontId="40" fillId="0" borderId="83" xfId="58" applyNumberFormat="1" applyFont="1" applyBorder="1" applyAlignment="1" applyProtection="1">
      <alignment horizontal="center" vertical="center"/>
      <protection locked="0"/>
    </xf>
    <xf numFmtId="176" fontId="44" fillId="6" borderId="84" xfId="58" applyNumberFormat="1" applyFont="1" applyFill="1" applyBorder="1" applyAlignment="1" applyProtection="1">
      <alignment horizontal="center" vertical="center"/>
      <protection locked="0"/>
    </xf>
    <xf numFmtId="191" fontId="45" fillId="6" borderId="85" xfId="58" applyNumberFormat="1" applyFont="1" applyFill="1" applyBorder="1" applyAlignment="1" applyProtection="1">
      <alignment horizontal="center" vertical="center"/>
      <protection hidden="1"/>
    </xf>
    <xf numFmtId="191" fontId="45" fillId="6" borderId="86" xfId="58" applyNumberFormat="1" applyFont="1" applyFill="1" applyBorder="1" applyAlignment="1" applyProtection="1">
      <alignment horizontal="center" vertical="center"/>
      <protection hidden="1"/>
    </xf>
    <xf numFmtId="0" fontId="166" fillId="25" borderId="0" xfId="0" applyFont="1" applyFill="1" applyBorder="1" applyAlignment="1" applyProtection="1">
      <alignment/>
      <protection hidden="1"/>
    </xf>
    <xf numFmtId="0" fontId="6" fillId="25" borderId="0" xfId="0" applyFont="1" applyFill="1" applyAlignment="1" applyProtection="1">
      <alignment/>
      <protection hidden="1"/>
    </xf>
    <xf numFmtId="0" fontId="193" fillId="25" borderId="0" xfId="0" applyFont="1" applyFill="1" applyBorder="1" applyAlignment="1" applyProtection="1">
      <alignment horizontal="center" vertical="center" textRotation="90" wrapText="1" readingOrder="2"/>
      <protection hidden="1"/>
    </xf>
    <xf numFmtId="0" fontId="193" fillId="25" borderId="0" xfId="0" applyFont="1" applyFill="1" applyBorder="1" applyAlignment="1" applyProtection="1">
      <alignment horizontal="center" vertical="center" textRotation="90" readingOrder="2"/>
      <protection hidden="1"/>
    </xf>
    <xf numFmtId="1" fontId="193" fillId="25" borderId="0" xfId="0" applyNumberFormat="1" applyFont="1" applyFill="1" applyBorder="1" applyAlignment="1" applyProtection="1">
      <alignment horizontal="center" vertical="center" textRotation="90" wrapText="1" readingOrder="2"/>
      <protection hidden="1"/>
    </xf>
    <xf numFmtId="176" fontId="193" fillId="25" borderId="0" xfId="0" applyNumberFormat="1" applyFont="1" applyFill="1" applyBorder="1" applyAlignment="1" applyProtection="1">
      <alignment horizontal="center" vertical="center" textRotation="90" wrapText="1" readingOrder="2"/>
      <protection hidden="1"/>
    </xf>
    <xf numFmtId="0" fontId="193" fillId="25" borderId="0" xfId="0" applyFont="1" applyFill="1" applyAlignment="1" applyProtection="1">
      <alignment textRotation="90" wrapText="1" readingOrder="2"/>
      <protection hidden="1"/>
    </xf>
    <xf numFmtId="0" fontId="166" fillId="25" borderId="0" xfId="0" applyFont="1" applyFill="1" applyAlignment="1" applyProtection="1">
      <alignment textRotation="90" wrapText="1" readingOrder="2"/>
      <protection hidden="1"/>
    </xf>
    <xf numFmtId="0" fontId="166" fillId="25" borderId="0" xfId="0" applyFont="1" applyFill="1" applyBorder="1" applyAlignment="1" applyProtection="1">
      <alignment wrapText="1" readingOrder="2"/>
      <protection hidden="1"/>
    </xf>
    <xf numFmtId="0" fontId="193" fillId="25" borderId="0" xfId="0" applyFont="1" applyFill="1" applyBorder="1" applyAlignment="1" applyProtection="1">
      <alignment wrapText="1" readingOrder="2"/>
      <protection hidden="1"/>
    </xf>
    <xf numFmtId="0" fontId="193" fillId="25" borderId="0" xfId="0" applyFont="1" applyFill="1" applyAlignment="1" applyProtection="1">
      <alignment wrapText="1" readingOrder="2"/>
      <protection hidden="1"/>
    </xf>
    <xf numFmtId="0" fontId="166" fillId="25" borderId="0" xfId="0" applyFont="1" applyFill="1" applyAlignment="1" applyProtection="1">
      <alignment wrapText="1" readingOrder="2"/>
      <protection hidden="1"/>
    </xf>
    <xf numFmtId="0" fontId="193" fillId="25" borderId="0" xfId="0" applyFont="1" applyFill="1" applyBorder="1" applyAlignment="1" applyProtection="1">
      <alignment readingOrder="2"/>
      <protection hidden="1"/>
    </xf>
    <xf numFmtId="0" fontId="193" fillId="25" borderId="0" xfId="0" applyFont="1" applyFill="1" applyAlignment="1" applyProtection="1">
      <alignment readingOrder="2"/>
      <protection hidden="1"/>
    </xf>
    <xf numFmtId="176" fontId="5" fillId="4" borderId="0" xfId="0" applyNumberFormat="1" applyFont="1" applyFill="1" applyAlignment="1" applyProtection="1">
      <alignment horizontal="right" readingOrder="2"/>
      <protection hidden="1"/>
    </xf>
    <xf numFmtId="0" fontId="193" fillId="25" borderId="0" xfId="0" applyFont="1" applyFill="1" applyBorder="1" applyAlignment="1" applyProtection="1">
      <alignment textRotation="90" wrapText="1"/>
      <protection hidden="1"/>
    </xf>
    <xf numFmtId="0" fontId="166" fillId="25" borderId="0" xfId="0" applyFont="1" applyFill="1" applyBorder="1" applyAlignment="1" applyProtection="1">
      <alignment wrapText="1"/>
      <protection hidden="1"/>
    </xf>
    <xf numFmtId="0" fontId="193" fillId="25" borderId="0" xfId="0" applyFont="1" applyFill="1" applyBorder="1" applyAlignment="1" applyProtection="1">
      <alignment wrapText="1"/>
      <protection hidden="1"/>
    </xf>
    <xf numFmtId="0" fontId="193" fillId="25" borderId="0" xfId="0" applyFont="1" applyFill="1" applyBorder="1" applyAlignment="1" applyProtection="1">
      <alignment/>
      <protection hidden="1"/>
    </xf>
    <xf numFmtId="0" fontId="167" fillId="0" borderId="0" xfId="0" applyFont="1" applyAlignment="1" applyProtection="1">
      <alignment/>
      <protection hidden="1"/>
    </xf>
    <xf numFmtId="0" fontId="193" fillId="25" borderId="0" xfId="0" applyFont="1" applyFill="1" applyBorder="1" applyAlignment="1" applyProtection="1">
      <alignment horizontal="center" vertical="center" textRotation="90" wrapText="1"/>
      <protection hidden="1" locked="0"/>
    </xf>
    <xf numFmtId="0" fontId="193" fillId="25" borderId="0" xfId="0" applyFont="1" applyFill="1" applyBorder="1" applyAlignment="1" applyProtection="1">
      <alignment horizontal="center" vertical="center" textRotation="90"/>
      <protection hidden="1" locked="0"/>
    </xf>
    <xf numFmtId="176" fontId="193" fillId="25" borderId="0" xfId="0" applyNumberFormat="1" applyFont="1" applyFill="1" applyBorder="1" applyAlignment="1" applyProtection="1">
      <alignment horizontal="center" vertical="center" textRotation="90" wrapText="1"/>
      <protection hidden="1" locked="0"/>
    </xf>
    <xf numFmtId="0" fontId="0" fillId="25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25" borderId="0" xfId="0" applyFont="1" applyFill="1" applyAlignment="1" applyProtection="1">
      <alignment wrapText="1"/>
      <protection hidden="1"/>
    </xf>
    <xf numFmtId="0" fontId="0" fillId="25" borderId="0" xfId="0" applyFont="1" applyFill="1" applyAlignment="1" applyProtection="1">
      <alignment/>
      <protection hidden="1"/>
    </xf>
    <xf numFmtId="0" fontId="7" fillId="25" borderId="0" xfId="0" applyFont="1" applyFill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0" fontId="19" fillId="0" borderId="0" xfId="0" applyFont="1" applyAlignment="1" applyProtection="1">
      <alignment/>
      <protection hidden="1" locked="0"/>
    </xf>
    <xf numFmtId="0" fontId="23" fillId="0" borderId="0" xfId="0" applyFont="1" applyAlignment="1" applyProtection="1">
      <alignment/>
      <protection hidden="1" locked="0"/>
    </xf>
    <xf numFmtId="0" fontId="0" fillId="25" borderId="0" xfId="0" applyFont="1" applyFill="1" applyAlignment="1" applyProtection="1">
      <alignment textRotation="90" wrapText="1"/>
      <protection hidden="1"/>
    </xf>
    <xf numFmtId="0" fontId="0" fillId="25" borderId="0" xfId="0" applyFont="1" applyFill="1" applyAlignment="1" applyProtection="1">
      <alignment wrapText="1"/>
      <protection hidden="1"/>
    </xf>
    <xf numFmtId="0" fontId="193" fillId="25" borderId="0" xfId="0" applyFont="1" applyFill="1" applyAlignment="1" applyProtection="1">
      <alignment textRotation="90" wrapText="1"/>
      <protection hidden="1"/>
    </xf>
    <xf numFmtId="0" fontId="193" fillId="25" borderId="0" xfId="0" applyFont="1" applyFill="1" applyAlignment="1" applyProtection="1">
      <alignment wrapText="1"/>
      <protection hidden="1"/>
    </xf>
    <xf numFmtId="0" fontId="193" fillId="25" borderId="0" xfId="0" applyFont="1" applyFill="1" applyAlignment="1" applyProtection="1">
      <alignment/>
      <protection hidden="1"/>
    </xf>
    <xf numFmtId="0" fontId="221" fillId="0" borderId="0" xfId="58" applyFont="1" applyFill="1" applyBorder="1" applyAlignment="1" applyProtection="1">
      <alignment horizontal="center" vertical="center"/>
      <protection hidden="1"/>
    </xf>
    <xf numFmtId="0" fontId="238" fillId="0" borderId="46" xfId="58" applyFont="1" applyBorder="1" applyAlignment="1" applyProtection="1">
      <alignment horizontal="left" vertical="center"/>
      <protection hidden="1"/>
    </xf>
    <xf numFmtId="0" fontId="238" fillId="0" borderId="46" xfId="58" applyFont="1" applyBorder="1" applyAlignment="1" applyProtection="1">
      <alignment horizontal="right" vertical="center" readingOrder="2"/>
      <protection hidden="1"/>
    </xf>
    <xf numFmtId="0" fontId="238" fillId="0" borderId="0" xfId="58" applyFont="1" applyAlignment="1" applyProtection="1">
      <alignment horizontal="left" vertical="center"/>
      <protection hidden="1"/>
    </xf>
    <xf numFmtId="0" fontId="238" fillId="0" borderId="0" xfId="58" applyFont="1" applyAlignment="1" applyProtection="1">
      <alignment horizontal="right" vertical="center" readingOrder="2"/>
      <protection hidden="1"/>
    </xf>
    <xf numFmtId="0" fontId="239" fillId="0" borderId="0" xfId="58" applyFont="1" applyBorder="1" applyAlignment="1" applyProtection="1">
      <alignment horizontal="center" vertical="center"/>
      <protection hidden="1"/>
    </xf>
    <xf numFmtId="0" fontId="238" fillId="0" borderId="46" xfId="58" applyFont="1" applyBorder="1" applyAlignment="1" applyProtection="1">
      <alignment horizontal="left" vertical="center" readingOrder="2"/>
      <protection hidden="1"/>
    </xf>
    <xf numFmtId="0" fontId="238" fillId="0" borderId="46" xfId="58" applyFont="1" applyBorder="1" applyProtection="1">
      <alignment/>
      <protection hidden="1"/>
    </xf>
    <xf numFmtId="0" fontId="0" fillId="0" borderId="46" xfId="58" applyBorder="1" applyProtection="1">
      <alignment/>
      <protection hidden="1"/>
    </xf>
    <xf numFmtId="0" fontId="238" fillId="0" borderId="0" xfId="58" applyFont="1" applyBorder="1" applyProtection="1">
      <alignment/>
      <protection hidden="1"/>
    </xf>
    <xf numFmtId="0" fontId="238" fillId="0" borderId="0" xfId="58" applyFont="1" applyBorder="1" applyAlignment="1" applyProtection="1">
      <alignment horizontal="left"/>
      <protection hidden="1"/>
    </xf>
    <xf numFmtId="0" fontId="238" fillId="0" borderId="0" xfId="58" applyFont="1" applyBorder="1" applyAlignment="1" applyProtection="1">
      <alignment horizontal="right" vertical="center" readingOrder="2"/>
      <protection hidden="1"/>
    </xf>
    <xf numFmtId="0" fontId="238" fillId="0" borderId="0" xfId="58" applyFont="1" applyBorder="1" applyAlignment="1" applyProtection="1">
      <alignment horizontal="center" vertical="center"/>
      <protection hidden="1"/>
    </xf>
    <xf numFmtId="0" fontId="5" fillId="31" borderId="15" xfId="0" applyFont="1" applyFill="1" applyBorder="1" applyAlignment="1" applyProtection="1">
      <alignment horizontal="center" vertical="top" wrapText="1"/>
      <protection hidden="1"/>
    </xf>
    <xf numFmtId="0" fontId="5" fillId="31" borderId="14" xfId="0" applyFont="1" applyFill="1" applyBorder="1" applyAlignment="1" applyProtection="1">
      <alignment horizontal="center" vertical="top" wrapText="1"/>
      <protection hidden="1"/>
    </xf>
    <xf numFmtId="0" fontId="26" fillId="35" borderId="0" xfId="58" applyFont="1" applyFill="1" applyBorder="1" applyAlignment="1" applyProtection="1">
      <alignment horizontal="center" vertical="center" textRotation="90" wrapText="1"/>
      <protection hidden="1"/>
    </xf>
    <xf numFmtId="0" fontId="27" fillId="35" borderId="20" xfId="58" applyFont="1" applyFill="1" applyBorder="1" applyAlignment="1" applyProtection="1">
      <alignment horizontal="center" vertical="center" textRotation="90" wrapText="1"/>
      <protection hidden="1"/>
    </xf>
    <xf numFmtId="0" fontId="61" fillId="35" borderId="87" xfId="58" applyFont="1" applyFill="1" applyBorder="1" applyAlignment="1" applyProtection="1">
      <alignment horizontal="center" vertical="center" textRotation="90" wrapText="1"/>
      <protection hidden="1"/>
    </xf>
    <xf numFmtId="0" fontId="61" fillId="35" borderId="88" xfId="58" applyFont="1" applyFill="1" applyBorder="1" applyAlignment="1" applyProtection="1">
      <alignment horizontal="center" vertical="center" textRotation="90" wrapText="1"/>
      <protection hidden="1"/>
    </xf>
    <xf numFmtId="0" fontId="61" fillId="35" borderId="89" xfId="58" applyFont="1" applyFill="1" applyBorder="1" applyAlignment="1" applyProtection="1">
      <alignment horizontal="center" vertical="center" textRotation="90" wrapText="1"/>
      <protection hidden="1"/>
    </xf>
    <xf numFmtId="0" fontId="31" fillId="35" borderId="46" xfId="58" applyFont="1" applyFill="1" applyBorder="1" applyAlignment="1" applyProtection="1">
      <alignment horizontal="center" vertical="center" wrapText="1"/>
      <protection hidden="1"/>
    </xf>
    <xf numFmtId="0" fontId="31" fillId="35" borderId="45" xfId="58" applyFont="1" applyFill="1" applyBorder="1" applyAlignment="1" applyProtection="1">
      <alignment horizontal="center" vertical="center" wrapText="1"/>
      <protection hidden="1"/>
    </xf>
    <xf numFmtId="0" fontId="33" fillId="35" borderId="44" xfId="58" applyFont="1" applyFill="1" applyBorder="1" applyAlignment="1" applyProtection="1">
      <alignment horizontal="center" vertical="center"/>
      <protection hidden="1"/>
    </xf>
    <xf numFmtId="0" fontId="33" fillId="35" borderId="45" xfId="58" applyFont="1" applyFill="1" applyBorder="1" applyAlignment="1" applyProtection="1">
      <alignment horizontal="center" vertical="center"/>
      <protection hidden="1"/>
    </xf>
    <xf numFmtId="0" fontId="240" fillId="39" borderId="10" xfId="58" applyFont="1" applyFill="1" applyBorder="1" applyAlignment="1" applyProtection="1">
      <alignment horizontal="center" vertical="center" wrapText="1"/>
      <protection hidden="1"/>
    </xf>
    <xf numFmtId="0" fontId="29" fillId="35" borderId="90" xfId="58" applyFont="1" applyFill="1" applyBorder="1" applyAlignment="1" applyProtection="1">
      <alignment horizontal="center" vertical="center"/>
      <protection hidden="1"/>
    </xf>
    <xf numFmtId="0" fontId="34" fillId="35" borderId="0" xfId="58" applyFont="1" applyFill="1" applyBorder="1" applyAlignment="1" applyProtection="1">
      <alignment horizontal="center" vertical="top" wrapText="1"/>
      <protection hidden="1"/>
    </xf>
    <xf numFmtId="0" fontId="34" fillId="35" borderId="20" xfId="58" applyFont="1" applyFill="1" applyBorder="1" applyAlignment="1" applyProtection="1">
      <alignment horizontal="center" vertical="top" wrapText="1"/>
      <protection hidden="1"/>
    </xf>
    <xf numFmtId="0" fontId="36" fillId="35" borderId="21" xfId="58" applyFont="1" applyFill="1" applyBorder="1" applyAlignment="1" applyProtection="1">
      <alignment horizontal="center" vertical="center"/>
      <protection hidden="1"/>
    </xf>
    <xf numFmtId="0" fontId="36" fillId="35" borderId="20" xfId="58" applyFont="1" applyFill="1" applyBorder="1" applyAlignment="1" applyProtection="1">
      <alignment horizontal="center" vertical="center"/>
      <protection hidden="1"/>
    </xf>
    <xf numFmtId="0" fontId="29" fillId="35" borderId="91" xfId="58" applyFont="1" applyFill="1" applyBorder="1" applyAlignment="1" applyProtection="1">
      <alignment horizontal="center" vertical="center" wrapText="1"/>
      <protection hidden="1"/>
    </xf>
    <xf numFmtId="0" fontId="61" fillId="35" borderId="92" xfId="58" applyFont="1" applyFill="1" applyBorder="1" applyAlignment="1" applyProtection="1">
      <alignment horizontal="center" vertical="center" textRotation="90"/>
      <protection hidden="1"/>
    </xf>
    <xf numFmtId="0" fontId="227" fillId="38" borderId="16" xfId="58" applyFont="1" applyFill="1" applyBorder="1" applyAlignment="1" applyProtection="1">
      <alignment horizontal="center" vertical="center" textRotation="90" wrapText="1"/>
      <protection hidden="1"/>
    </xf>
    <xf numFmtId="0" fontId="227" fillId="38" borderId="10" xfId="58" applyFont="1" applyFill="1" applyBorder="1" applyAlignment="1" applyProtection="1">
      <alignment horizontal="center" vertical="center" textRotation="90" wrapText="1"/>
      <protection hidden="1"/>
    </xf>
    <xf numFmtId="0" fontId="227" fillId="38" borderId="82" xfId="58" applyFont="1" applyFill="1" applyBorder="1" applyAlignment="1" applyProtection="1">
      <alignment horizontal="center" vertical="center" textRotation="90" wrapText="1"/>
      <protection hidden="1"/>
    </xf>
    <xf numFmtId="0" fontId="227" fillId="38" borderId="53" xfId="58" applyFont="1" applyFill="1" applyBorder="1" applyAlignment="1" applyProtection="1">
      <alignment horizontal="center" vertical="center" textRotation="90"/>
      <protection hidden="1"/>
    </xf>
    <xf numFmtId="0" fontId="227" fillId="38" borderId="54" xfId="58" applyFont="1" applyFill="1" applyBorder="1" applyAlignment="1" applyProtection="1">
      <alignment horizontal="center" vertical="center" textRotation="90"/>
      <protection hidden="1"/>
    </xf>
    <xf numFmtId="0" fontId="227" fillId="38" borderId="16" xfId="58" applyFont="1" applyFill="1" applyBorder="1" applyAlignment="1" applyProtection="1">
      <alignment horizontal="center" vertical="center" textRotation="90"/>
      <protection hidden="1"/>
    </xf>
    <xf numFmtId="0" fontId="227" fillId="38" borderId="82" xfId="58" applyFont="1" applyFill="1" applyBorder="1" applyAlignment="1" applyProtection="1">
      <alignment horizontal="center" vertical="center" textRotation="90"/>
      <protection hidden="1"/>
    </xf>
    <xf numFmtId="0" fontId="29" fillId="35" borderId="93" xfId="58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11</xdr:row>
      <xdr:rowOff>28575</xdr:rowOff>
    </xdr:from>
    <xdr:to>
      <xdr:col>5</xdr:col>
      <xdr:colOff>819150</xdr:colOff>
      <xdr:row>12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81675" y="2457450"/>
          <a:ext cx="742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رتبه</a:t>
          </a:r>
          <a:r>
            <a:rPr lang="en-US" cap="none" sz="1100" b="1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 انرژی :</a:t>
          </a:r>
        </a:p>
      </xdr:txBody>
    </xdr:sp>
    <xdr:clientData/>
  </xdr:twoCellAnchor>
  <xdr:twoCellAnchor>
    <xdr:from>
      <xdr:col>3</xdr:col>
      <xdr:colOff>828675</xdr:colOff>
      <xdr:row>11</xdr:row>
      <xdr:rowOff>38100</xdr:rowOff>
    </xdr:from>
    <xdr:to>
      <xdr:col>3</xdr:col>
      <xdr:colOff>2038350</xdr:colOff>
      <xdr:row>12</xdr:row>
      <xdr:rowOff>266700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1962150" y="2466975"/>
          <a:ext cx="1209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حالت</a:t>
          </a:r>
          <a:r>
            <a:rPr lang="en-US" cap="none" sz="1100" b="1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 منطبق با ستون</a:t>
          </a:r>
        </a:p>
      </xdr:txBody>
    </xdr:sp>
    <xdr:clientData/>
  </xdr:twoCellAnchor>
  <xdr:twoCellAnchor>
    <xdr:from>
      <xdr:col>4</xdr:col>
      <xdr:colOff>1162050</xdr:colOff>
      <xdr:row>11</xdr:row>
      <xdr:rowOff>47625</xdr:rowOff>
    </xdr:from>
    <xdr:to>
      <xdr:col>4</xdr:col>
      <xdr:colOff>2076450</xdr:colOff>
      <xdr:row>13</xdr:row>
      <xdr:rowOff>9525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4533900" y="2476500"/>
          <a:ext cx="914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گروه ساختمان :</a:t>
          </a:r>
        </a:p>
      </xdr:txBody>
    </xdr:sp>
    <xdr:clientData/>
  </xdr:twoCellAnchor>
  <xdr:twoCellAnchor>
    <xdr:from>
      <xdr:col>3</xdr:col>
      <xdr:colOff>2162175</xdr:colOff>
      <xdr:row>11</xdr:row>
      <xdr:rowOff>38100</xdr:rowOff>
    </xdr:from>
    <xdr:to>
      <xdr:col>4</xdr:col>
      <xdr:colOff>847725</xdr:colOff>
      <xdr:row>13</xdr:row>
      <xdr:rowOff>9525</xdr:rowOff>
    </xdr:to>
    <xdr:sp>
      <xdr:nvSpPr>
        <xdr:cNvPr id="4" name="TextBox 28"/>
        <xdr:cNvSpPr txBox="1">
          <a:spLocks noChangeArrowheads="1"/>
        </xdr:cNvSpPr>
      </xdr:nvSpPr>
      <xdr:spPr>
        <a:xfrm>
          <a:off x="3295650" y="2466975"/>
          <a:ext cx="923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روش تجویزی</a:t>
          </a:r>
        </a:p>
      </xdr:txBody>
    </xdr:sp>
    <xdr:clientData/>
  </xdr:twoCellAnchor>
  <xdr:twoCellAnchor>
    <xdr:from>
      <xdr:col>4</xdr:col>
      <xdr:colOff>1028700</xdr:colOff>
      <xdr:row>13</xdr:row>
      <xdr:rowOff>114300</xdr:rowOff>
    </xdr:from>
    <xdr:to>
      <xdr:col>4</xdr:col>
      <xdr:colOff>1809750</xdr:colOff>
      <xdr:row>14</xdr:row>
      <xdr:rowOff>161925</xdr:rowOff>
    </xdr:to>
    <xdr:sp>
      <xdr:nvSpPr>
        <xdr:cNvPr id="5" name="TextBox 3"/>
        <xdr:cNvSpPr txBox="1">
          <a:spLocks noChangeArrowheads="1"/>
        </xdr:cNvSpPr>
      </xdr:nvSpPr>
      <xdr:spPr>
        <a:xfrm>
          <a:off x="4400550" y="28765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نیاز غالب :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381000</xdr:colOff>
      <xdr:row>0</xdr:row>
      <xdr:rowOff>342900</xdr:rowOff>
    </xdr:from>
    <xdr:to>
      <xdr:col>10</xdr:col>
      <xdr:colOff>57150</xdr:colOff>
      <xdr:row>0</xdr:row>
      <xdr:rowOff>590550</xdr:rowOff>
    </xdr:to>
    <xdr:sp>
      <xdr:nvSpPr>
        <xdr:cNvPr id="6" name="TextBox 29"/>
        <xdr:cNvSpPr txBox="1">
          <a:spLocks noChangeArrowheads="1"/>
        </xdr:cNvSpPr>
      </xdr:nvSpPr>
      <xdr:spPr>
        <a:xfrm>
          <a:off x="7877175" y="342900"/>
          <a:ext cx="1104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مبحث</a:t>
          </a:r>
          <a:r>
            <a:rPr lang="en-US" cap="none" sz="1100" b="1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 ۱۹   محاسبه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2</xdr:col>
      <xdr:colOff>47625</xdr:colOff>
      <xdr:row>0</xdr:row>
      <xdr:rowOff>38100</xdr:rowOff>
    </xdr:from>
    <xdr:to>
      <xdr:col>2</xdr:col>
      <xdr:colOff>266700</xdr:colOff>
      <xdr:row>0</xdr:row>
      <xdr:rowOff>257175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1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66675</xdr:rowOff>
    </xdr:from>
    <xdr:to>
      <xdr:col>3</xdr:col>
      <xdr:colOff>371475</xdr:colOff>
      <xdr:row>0</xdr:row>
      <xdr:rowOff>285750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66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P157"/>
  <sheetViews>
    <sheetView showGridLines="0" rightToLeft="1" tabSelected="1" zoomScale="130" zoomScaleNormal="130" zoomScalePageLayoutView="0" workbookViewId="0" topLeftCell="A1">
      <pane xSplit="10" ySplit="20" topLeftCell="S21" activePane="bottomRight" state="frozen"/>
      <selection pane="topLeft" activeCell="H117" sqref="H117"/>
      <selection pane="topRight" activeCell="H117" sqref="H117"/>
      <selection pane="bottomLeft" activeCell="H117" sqref="H117"/>
      <selection pane="bottomRight" activeCell="E6" sqref="E6"/>
    </sheetView>
  </sheetViews>
  <sheetFormatPr defaultColWidth="9.140625" defaultRowHeight="12.75"/>
  <cols>
    <col min="1" max="1" width="7.28125" style="4" customWidth="1"/>
    <col min="2" max="2" width="5.00390625" style="4" customWidth="1"/>
    <col min="3" max="3" width="4.7109375" style="5" customWidth="1"/>
    <col min="4" max="4" width="33.57421875" style="4" customWidth="1"/>
    <col min="5" max="5" width="35.00390625" style="4" customWidth="1"/>
    <col min="6" max="6" width="20.140625" style="4" customWidth="1"/>
    <col min="7" max="7" width="6.7109375" style="4" customWidth="1"/>
    <col min="8" max="8" width="6.8515625" style="4" customWidth="1"/>
    <col min="9" max="9" width="7.00390625" style="4" customWidth="1"/>
    <col min="10" max="10" width="7.57421875" style="4" customWidth="1"/>
    <col min="11" max="11" width="0.9921875" style="4" customWidth="1"/>
    <col min="12" max="12" width="8.7109375" style="4" customWidth="1"/>
    <col min="13" max="16384" width="9.140625" style="4" customWidth="1"/>
  </cols>
  <sheetData>
    <row r="1" spans="1:12" ht="47.25" customHeight="1">
      <c r="A1" s="161" t="s">
        <v>564</v>
      </c>
      <c r="B1" s="162" t="s">
        <v>565</v>
      </c>
      <c r="C1" s="159"/>
      <c r="D1" s="160" t="s">
        <v>443</v>
      </c>
      <c r="E1" s="37" t="s">
        <v>444</v>
      </c>
      <c r="F1" s="37" t="s">
        <v>445</v>
      </c>
      <c r="G1" s="38" t="s">
        <v>446</v>
      </c>
      <c r="H1" s="38" t="s">
        <v>603</v>
      </c>
      <c r="I1" s="470" t="s">
        <v>448</v>
      </c>
      <c r="J1" s="471"/>
      <c r="L1" s="38" t="s">
        <v>604</v>
      </c>
    </row>
    <row r="2" spans="1:12" ht="26.25" customHeight="1">
      <c r="A2" s="161" t="s">
        <v>566</v>
      </c>
      <c r="B2" s="83" t="s">
        <v>567</v>
      </c>
      <c r="C2" s="155" t="s">
        <v>440</v>
      </c>
      <c r="D2" s="94"/>
      <c r="E2" s="94"/>
      <c r="F2" s="94"/>
      <c r="G2" s="95"/>
      <c r="H2" s="96"/>
      <c r="I2" s="303">
        <f>IF(D16=TRUE,I11,IF($C$21=2,IF(E22=2,J22,J21),IF($C$21=3,IF(E22=2,J21,J22),J20)))</f>
        <v>0.06</v>
      </c>
      <c r="J2" s="303">
        <f>IF(I2&gt;0,I2,IF(G2&gt;0,H2/G2/1000,0))</f>
        <v>0.06</v>
      </c>
      <c r="L2" s="373">
        <v>8</v>
      </c>
    </row>
    <row r="3" spans="2:12" ht="12.75">
      <c r="B3" s="6"/>
      <c r="C3" s="156" t="s">
        <v>536</v>
      </c>
      <c r="D3" s="363" t="s">
        <v>145</v>
      </c>
      <c r="E3" s="364" t="s">
        <v>295</v>
      </c>
      <c r="F3" s="365" t="s">
        <v>260</v>
      </c>
      <c r="G3" s="366">
        <v>1.7</v>
      </c>
      <c r="H3" s="367">
        <v>20</v>
      </c>
      <c r="I3" s="368"/>
      <c r="J3" s="303">
        <f aca="true" t="shared" si="0" ref="J3:J10">IF(I3&gt;0,I3,IF(G3&gt;0,H3/G3/1000,""))</f>
        <v>0.011764705882352943</v>
      </c>
      <c r="K3" s="409" t="str">
        <f>IF($L$2=8,"*","")</f>
        <v>*</v>
      </c>
      <c r="L3" s="299">
        <f>IF(AND(K3&lt;&gt;"",H3&gt;0),IF($L$13-$J$13+J3&gt;0,ROUND(MAX($L$13-$J$13+J3,0)*H3/J3+0.5,0),"عدم نیاز"),"")</f>
        <v>20</v>
      </c>
    </row>
    <row r="4" spans="2:12" ht="12.75">
      <c r="B4" s="6"/>
      <c r="C4" s="156" t="s">
        <v>436</v>
      </c>
      <c r="D4" s="369" t="s">
        <v>0</v>
      </c>
      <c r="E4" s="370" t="s">
        <v>317</v>
      </c>
      <c r="F4" s="371" t="s">
        <v>331</v>
      </c>
      <c r="G4" s="372">
        <v>1</v>
      </c>
      <c r="H4" s="367">
        <v>15</v>
      </c>
      <c r="I4" s="368"/>
      <c r="J4" s="303">
        <f t="shared" si="0"/>
        <v>0.015</v>
      </c>
      <c r="K4" s="409">
        <f>IF($L$2=7,"*","")</f>
      </c>
      <c r="L4" s="299">
        <f aca="true" t="shared" si="1" ref="L4:L10">IF(AND(K4&lt;&gt;"",H4&gt;0),IF($L$13-$J$13+J4&gt;0,ROUND(MAX($L$13-$J$13+J4,0)*H4/J4+0.5,0),"عدم نیاز"),"")</f>
      </c>
    </row>
    <row r="5" spans="2:12" ht="12.75">
      <c r="B5" s="6"/>
      <c r="C5" s="156" t="s">
        <v>437</v>
      </c>
      <c r="D5" s="369" t="s">
        <v>633</v>
      </c>
      <c r="E5" s="370" t="s">
        <v>634</v>
      </c>
      <c r="F5" s="371"/>
      <c r="G5" s="372"/>
      <c r="H5" s="367">
        <v>170</v>
      </c>
      <c r="I5" s="368">
        <v>0.751</v>
      </c>
      <c r="J5" s="303">
        <f t="shared" si="0"/>
        <v>0.751</v>
      </c>
      <c r="K5" s="409">
        <f>IF($L$2=6,"*","")</f>
      </c>
      <c r="L5" s="299">
        <f t="shared" si="1"/>
      </c>
    </row>
    <row r="6" spans="2:12" ht="12.75">
      <c r="B6" s="6"/>
      <c r="C6" s="156" t="s">
        <v>438</v>
      </c>
      <c r="D6" s="369" t="s">
        <v>228</v>
      </c>
      <c r="E6" s="370" t="s">
        <v>234</v>
      </c>
      <c r="F6" s="369" t="s">
        <v>362</v>
      </c>
      <c r="G6" s="372">
        <v>1.1</v>
      </c>
      <c r="H6" s="367">
        <v>15</v>
      </c>
      <c r="I6" s="368"/>
      <c r="J6" s="303">
        <f t="shared" si="0"/>
        <v>0.013636363636363636</v>
      </c>
      <c r="K6" s="409">
        <f>IF($L$2=5,"*","")</f>
      </c>
      <c r="L6" s="299">
        <f t="shared" si="1"/>
      </c>
    </row>
    <row r="7" spans="2:12" ht="12.75">
      <c r="B7" s="6"/>
      <c r="C7" s="156" t="s">
        <v>439</v>
      </c>
      <c r="D7" s="369" t="s">
        <v>228</v>
      </c>
      <c r="E7" s="370" t="s">
        <v>232</v>
      </c>
      <c r="F7" s="371" t="s">
        <v>360</v>
      </c>
      <c r="G7" s="372">
        <v>0.57</v>
      </c>
      <c r="H7" s="367">
        <v>5</v>
      </c>
      <c r="I7" s="368"/>
      <c r="J7" s="303">
        <f t="shared" si="0"/>
        <v>0.008771929824561405</v>
      </c>
      <c r="K7" s="409">
        <f>IF($L$2=4,"*","")</f>
      </c>
      <c r="L7" s="299">
        <f t="shared" si="1"/>
      </c>
    </row>
    <row r="8" spans="2:12" ht="12.75">
      <c r="B8" s="6"/>
      <c r="C8" s="156" t="s">
        <v>493</v>
      </c>
      <c r="D8" s="369"/>
      <c r="E8" s="370"/>
      <c r="F8" s="371"/>
      <c r="G8" s="372"/>
      <c r="H8" s="367"/>
      <c r="I8" s="368"/>
      <c r="J8" s="303">
        <f t="shared" si="0"/>
      </c>
      <c r="K8" s="409">
        <f>IF($L$2=3,"*","")</f>
      </c>
      <c r="L8" s="299">
        <f t="shared" si="1"/>
      </c>
    </row>
    <row r="9" spans="2:12" ht="12.75">
      <c r="B9" s="6"/>
      <c r="C9" s="156" t="s">
        <v>494</v>
      </c>
      <c r="D9" s="369"/>
      <c r="E9" s="370"/>
      <c r="F9" s="371"/>
      <c r="G9" s="372"/>
      <c r="H9" s="367"/>
      <c r="I9" s="368"/>
      <c r="J9" s="303">
        <f t="shared" si="0"/>
      </c>
      <c r="K9" s="409">
        <f>IF($L$2=2,"*","")</f>
      </c>
      <c r="L9" s="299">
        <f t="shared" si="1"/>
      </c>
    </row>
    <row r="10" spans="2:12" ht="12.75">
      <c r="B10" s="6"/>
      <c r="C10" s="156" t="s">
        <v>495</v>
      </c>
      <c r="D10" s="369"/>
      <c r="E10" s="370"/>
      <c r="F10" s="371"/>
      <c r="G10" s="372"/>
      <c r="H10" s="367"/>
      <c r="I10" s="368"/>
      <c r="J10" s="303">
        <f t="shared" si="0"/>
      </c>
      <c r="K10" s="409">
        <f>IF($L$2=1,"*","")</f>
      </c>
      <c r="L10" s="374">
        <f t="shared" si="1"/>
      </c>
    </row>
    <row r="11" spans="3:15" ht="15.75">
      <c r="C11" s="155" t="s">
        <v>441</v>
      </c>
      <c r="D11" s="94"/>
      <c r="E11" s="94"/>
      <c r="F11" s="94"/>
      <c r="G11" s="97"/>
      <c r="H11" s="96"/>
      <c r="I11" s="303">
        <f>IF($C$21=2,IF(E22=2,I22,I21),IF($C$21=3,IF(E22=2,I21,I22),I20))</f>
        <v>0.11</v>
      </c>
      <c r="J11" s="315">
        <f>IF(I11&gt;0,I11,IF(G11&gt;0,H11/G11/1000,0))</f>
        <v>0.11</v>
      </c>
      <c r="L11" s="300" t="s">
        <v>615</v>
      </c>
      <c r="M11" s="36"/>
      <c r="N11" s="36"/>
      <c r="O11" s="36"/>
    </row>
    <row r="12" spans="2:15" ht="5.25" customHeight="1">
      <c r="B12" s="6"/>
      <c r="C12" s="15"/>
      <c r="D12" s="16"/>
      <c r="E12" s="16"/>
      <c r="G12" s="16"/>
      <c r="H12" s="16"/>
      <c r="I12" s="17"/>
      <c r="J12" s="17"/>
      <c r="L12" s="301"/>
      <c r="M12" s="36"/>
      <c r="N12" s="36"/>
      <c r="O12" s="36"/>
    </row>
    <row r="13" spans="2:16" ht="21">
      <c r="B13" s="317" t="s">
        <v>607</v>
      </c>
      <c r="C13" s="318" t="str">
        <f>IF(C21=1,"دیوار",IF(C21=2,"بام",IF(C21=3,"کف","")))</f>
        <v>دیوار</v>
      </c>
      <c r="D13" s="40">
        <v>1</v>
      </c>
      <c r="E13" s="319">
        <v>3</v>
      </c>
      <c r="F13" s="321" t="str">
        <f>IF(E23=1,"  EC",IF(E23=2,"  EC+",IF(E23=3,"  EC++","")))</f>
        <v>  EC</v>
      </c>
      <c r="G13" s="304" t="s">
        <v>475</v>
      </c>
      <c r="H13" s="305"/>
      <c r="I13" s="306" t="s">
        <v>605</v>
      </c>
      <c r="J13" s="307">
        <f>SUM(J3:J10)</f>
        <v>0.800172999343278</v>
      </c>
      <c r="K13" s="302"/>
      <c r="L13" s="375">
        <f>ROUND(1/L15-$I$2-$I$11,3)</f>
        <v>0.8</v>
      </c>
      <c r="M13" s="376" t="e">
        <f>ROUND(1/M15-$I$2-$I$11,3)</f>
        <v>#DIV/0!</v>
      </c>
      <c r="N13" s="21" t="s">
        <v>484</v>
      </c>
      <c r="O13" s="21" t="s">
        <v>486</v>
      </c>
      <c r="P13" s="21"/>
    </row>
    <row r="14" spans="1:16" ht="15.75" customHeight="1">
      <c r="A14" s="93" t="s">
        <v>559</v>
      </c>
      <c r="B14" s="361"/>
      <c r="C14" s="7"/>
      <c r="D14" s="41" t="str">
        <f>IF(D16=TRUE,"","جدار در تماس با فضای خارج")</f>
        <v>جدار در تماس با فضای خارج</v>
      </c>
      <c r="E14" s="11" t="s">
        <v>608</v>
      </c>
      <c r="F14" s="34"/>
      <c r="G14" s="308" t="s">
        <v>450</v>
      </c>
      <c r="H14" s="309"/>
      <c r="I14" s="310" t="s">
        <v>605</v>
      </c>
      <c r="J14" s="311">
        <f>SUM(J2:J11)</f>
        <v>0.970172999343278</v>
      </c>
      <c r="K14" s="302"/>
      <c r="L14" s="377">
        <f>ROUND(1/L15,3)</f>
        <v>0.97</v>
      </c>
      <c r="M14" s="376" t="e">
        <f>ROUND(1/M15,3)</f>
        <v>#DIV/0!</v>
      </c>
      <c r="N14" s="21" t="s">
        <v>485</v>
      </c>
      <c r="O14" s="21" t="s">
        <v>487</v>
      </c>
      <c r="P14" s="21"/>
    </row>
    <row r="15" spans="1:16" ht="15" customHeight="1">
      <c r="A15" s="93" t="s">
        <v>560</v>
      </c>
      <c r="B15" s="21"/>
      <c r="C15" s="7"/>
      <c r="D15" s="322">
        <f>IF(D16=TRUE,"جدار در تماس با فضای کنترل‌نشده","")</f>
      </c>
      <c r="E15" s="320" t="str">
        <f>IF(E22=1,"                                                          گرمایی","                                                          سرمایی")</f>
        <v>                                                          گرمایی</v>
      </c>
      <c r="G15" s="312" t="s">
        <v>449</v>
      </c>
      <c r="H15" s="313"/>
      <c r="I15" s="313" t="s">
        <v>606</v>
      </c>
      <c r="J15" s="314">
        <f>1/J14</f>
        <v>1.0307440020253216</v>
      </c>
      <c r="K15" s="302"/>
      <c r="L15" s="378">
        <f>J18</f>
        <v>1.031</v>
      </c>
      <c r="M15" s="379">
        <f>K18</f>
        <v>0</v>
      </c>
      <c r="N15" s="21"/>
      <c r="O15" s="21" t="s">
        <v>481</v>
      </c>
      <c r="P15" s="21"/>
    </row>
    <row r="16" spans="2:16" ht="6.75" customHeight="1">
      <c r="B16" s="21"/>
      <c r="C16" s="39"/>
      <c r="D16" s="21" t="b">
        <f>IF(D13=5,TRUE,FALSE)</f>
        <v>0</v>
      </c>
      <c r="G16" s="380">
        <f>IF(J18&lt;J15,"xxxxxxxxxxxxxxxxx","")</f>
      </c>
      <c r="H16" s="323">
        <f>IF(J18&lt;J15,"xxxxxxxxxxxxxxxxx","")</f>
      </c>
      <c r="I16" s="323">
        <f>IF(J18&lt;J15,"xxxxxxxxxxxxxxxxxxx","")</f>
      </c>
      <c r="J16" s="323">
        <f>IF(J18&lt;J15,"xxxxxxxxxxxxxxxxxxx","")</f>
      </c>
      <c r="K16" s="21"/>
      <c r="L16" s="21" t="s">
        <v>483</v>
      </c>
      <c r="M16" s="21"/>
      <c r="N16" s="21"/>
      <c r="O16" s="21"/>
      <c r="P16" s="21"/>
    </row>
    <row r="17" spans="1:16" ht="15" customHeight="1">
      <c r="A17" s="30" t="s">
        <v>616</v>
      </c>
      <c r="C17" s="30"/>
      <c r="E17" s="30"/>
      <c r="F17" s="28"/>
      <c r="G17" s="304" t="s">
        <v>489</v>
      </c>
      <c r="H17" s="305"/>
      <c r="I17" s="306" t="s">
        <v>605</v>
      </c>
      <c r="J17" s="307">
        <f>ROUND(1/J18-I2-I11,1)</f>
        <v>0.8</v>
      </c>
      <c r="L17" s="21"/>
      <c r="M17" s="21"/>
      <c r="N17" s="21"/>
      <c r="O17" s="21"/>
      <c r="P17" s="21"/>
    </row>
    <row r="18" spans="1:16" ht="15" customHeight="1">
      <c r="A18" s="30" t="s">
        <v>618</v>
      </c>
      <c r="C18" s="4"/>
      <c r="E18" s="31"/>
      <c r="F18" s="29"/>
      <c r="G18" s="312" t="s">
        <v>488</v>
      </c>
      <c r="H18" s="313"/>
      <c r="I18" s="313" t="s">
        <v>606</v>
      </c>
      <c r="J18" s="314">
        <f>IF($C$21=1,L130,IF($C$21=2,L131,IF($C$21=3,L132,L133)))</f>
        <v>1.031</v>
      </c>
      <c r="L18" s="35"/>
      <c r="M18" s="35"/>
      <c r="N18" s="35"/>
      <c r="O18" s="35"/>
      <c r="P18" s="21"/>
    </row>
    <row r="19" spans="1:15" ht="15" customHeight="1">
      <c r="A19" s="31" t="s">
        <v>617</v>
      </c>
      <c r="C19" s="4"/>
      <c r="E19" s="31"/>
      <c r="F19" s="29"/>
      <c r="G19" s="35"/>
      <c r="H19" s="35"/>
      <c r="I19" s="35"/>
      <c r="J19" s="35"/>
      <c r="K19" s="35"/>
      <c r="L19" s="35"/>
      <c r="M19" s="35"/>
      <c r="N19" s="35"/>
      <c r="O19" s="35"/>
    </row>
    <row r="20" spans="2:15" ht="15" customHeight="1">
      <c r="B20" s="33"/>
      <c r="C20" s="4"/>
      <c r="E20" s="32"/>
      <c r="G20" s="21"/>
      <c r="H20" s="21"/>
      <c r="I20" s="21">
        <v>0.11</v>
      </c>
      <c r="J20" s="21">
        <v>0.06</v>
      </c>
      <c r="K20" s="35"/>
      <c r="L20" s="35"/>
      <c r="M20" s="35"/>
      <c r="N20" s="35"/>
      <c r="O20" s="35"/>
    </row>
    <row r="21" spans="1:15" ht="15" customHeight="1">
      <c r="A21" s="21"/>
      <c r="B21" s="404" t="s">
        <v>607</v>
      </c>
      <c r="C21" s="410">
        <v>1</v>
      </c>
      <c r="D21" s="408" t="s">
        <v>478</v>
      </c>
      <c r="E21" s="21"/>
      <c r="F21" s="21"/>
      <c r="G21" s="21"/>
      <c r="H21" s="21"/>
      <c r="I21" s="21">
        <v>0.09</v>
      </c>
      <c r="J21" s="21">
        <v>0.05</v>
      </c>
      <c r="K21" s="35"/>
      <c r="L21" s="35"/>
      <c r="M21" s="35"/>
      <c r="N21" s="35"/>
      <c r="O21" s="35"/>
    </row>
    <row r="22" spans="1:15" ht="15" customHeight="1">
      <c r="A22" s="21"/>
      <c r="B22" s="21"/>
      <c r="C22" s="39"/>
      <c r="D22" s="406" t="s">
        <v>620</v>
      </c>
      <c r="E22" s="405">
        <v>1</v>
      </c>
      <c r="F22" s="21"/>
      <c r="G22" s="21"/>
      <c r="H22" s="21"/>
      <c r="I22" s="21">
        <v>0.17</v>
      </c>
      <c r="J22" s="21">
        <v>0.05</v>
      </c>
      <c r="K22" s="35"/>
      <c r="L22" s="35"/>
      <c r="M22" s="35"/>
      <c r="N22" s="35"/>
      <c r="O22" s="35"/>
    </row>
    <row r="23" spans="1:15" ht="19.5">
      <c r="A23" s="21"/>
      <c r="B23" s="21"/>
      <c r="C23" s="39" t="s">
        <v>622</v>
      </c>
      <c r="D23" s="407" t="s">
        <v>621</v>
      </c>
      <c r="E23" s="405">
        <v>1</v>
      </c>
      <c r="F23" s="21"/>
      <c r="G23" s="21"/>
      <c r="H23" s="21"/>
      <c r="I23" s="21"/>
      <c r="J23" s="21"/>
      <c r="K23" s="35"/>
      <c r="L23" s="35"/>
      <c r="M23" s="35"/>
      <c r="N23" s="35"/>
      <c r="O23" s="35"/>
    </row>
    <row r="24" spans="1:15" ht="12.75">
      <c r="A24" s="21"/>
      <c r="B24" s="21"/>
      <c r="C24" s="39"/>
      <c r="D24" s="21"/>
      <c r="E24" s="21"/>
      <c r="F24" s="21"/>
      <c r="G24" s="21"/>
      <c r="H24" s="21"/>
      <c r="I24" s="21"/>
      <c r="J24" s="21"/>
      <c r="K24" s="35"/>
      <c r="L24" s="35"/>
      <c r="M24" s="35"/>
      <c r="N24" s="35"/>
      <c r="O24" s="35"/>
    </row>
    <row r="25" spans="1:10" ht="12.75">
      <c r="A25" s="21"/>
      <c r="B25" s="21"/>
      <c r="C25" s="39"/>
      <c r="D25" s="21"/>
      <c r="E25" s="21"/>
      <c r="F25" s="21"/>
      <c r="G25" s="21"/>
      <c r="H25" s="21"/>
      <c r="I25" s="21"/>
      <c r="J25" s="21"/>
    </row>
    <row r="26" spans="1:10" ht="12.75">
      <c r="A26" s="21"/>
      <c r="B26" s="21"/>
      <c r="C26" s="39"/>
      <c r="D26" s="21"/>
      <c r="E26" s="21"/>
      <c r="F26" s="21"/>
      <c r="G26" s="21"/>
      <c r="H26" s="21"/>
      <c r="I26" s="21"/>
      <c r="J26" s="21"/>
    </row>
    <row r="27" spans="1:10" ht="12.75">
      <c r="A27" s="21"/>
      <c r="B27" s="21"/>
      <c r="C27" s="39"/>
      <c r="D27" s="21"/>
      <c r="E27" s="21"/>
      <c r="F27" s="21"/>
      <c r="G27" s="21"/>
      <c r="H27" s="21"/>
      <c r="I27" s="21"/>
      <c r="J27" s="21"/>
    </row>
    <row r="28" spans="1:10" ht="12.75">
      <c r="A28" s="21"/>
      <c r="B28" s="21"/>
      <c r="C28" s="39"/>
      <c r="D28" s="21"/>
      <c r="E28" s="21"/>
      <c r="F28" s="21"/>
      <c r="G28" s="21"/>
      <c r="H28" s="21"/>
      <c r="I28" s="21"/>
      <c r="J28" s="21"/>
    </row>
    <row r="29" spans="1:10" ht="12.75">
      <c r="A29" s="21"/>
      <c r="B29" s="21"/>
      <c r="C29" s="39"/>
      <c r="D29" s="21"/>
      <c r="E29" s="21"/>
      <c r="F29" s="21"/>
      <c r="G29" s="21"/>
      <c r="H29" s="21"/>
      <c r="I29" s="21"/>
      <c r="J29" s="21"/>
    </row>
    <row r="30" spans="1:10" ht="12.75">
      <c r="A30" s="21"/>
      <c r="B30" s="21"/>
      <c r="C30" s="39"/>
      <c r="D30" s="21"/>
      <c r="E30" s="21"/>
      <c r="F30" s="21"/>
      <c r="G30" s="21"/>
      <c r="H30" s="21"/>
      <c r="I30" s="21"/>
      <c r="J30" s="21"/>
    </row>
    <row r="31" spans="1:10" ht="12.75">
      <c r="A31" s="21"/>
      <c r="B31" s="21"/>
      <c r="C31" s="39"/>
      <c r="D31" s="21"/>
      <c r="E31" s="21"/>
      <c r="F31" s="21"/>
      <c r="G31" s="21"/>
      <c r="H31" s="21"/>
      <c r="I31" s="21"/>
      <c r="J31" s="21"/>
    </row>
    <row r="32" spans="1:10" ht="12.75">
      <c r="A32" s="21"/>
      <c r="B32" s="21"/>
      <c r="C32" s="39"/>
      <c r="D32" s="21"/>
      <c r="E32" s="21"/>
      <c r="F32" s="21"/>
      <c r="G32" s="21"/>
      <c r="H32" s="21"/>
      <c r="I32" s="21"/>
      <c r="J32" s="21"/>
    </row>
    <row r="33" spans="1:10" ht="12.75">
      <c r="A33" s="21"/>
      <c r="B33" s="21"/>
      <c r="C33" s="39"/>
      <c r="D33" s="21"/>
      <c r="E33" s="21"/>
      <c r="F33" s="21"/>
      <c r="G33" s="21"/>
      <c r="H33" s="21"/>
      <c r="I33" s="21"/>
      <c r="J33" s="21"/>
    </row>
    <row r="34" spans="1:10" ht="12.75">
      <c r="A34" s="21"/>
      <c r="B34" s="21"/>
      <c r="C34" s="39"/>
      <c r="D34" s="21"/>
      <c r="E34" s="21"/>
      <c r="F34" s="21"/>
      <c r="G34" s="21"/>
      <c r="H34" s="21"/>
      <c r="I34" s="21"/>
      <c r="J34" s="21"/>
    </row>
    <row r="35" spans="1:10" ht="12.75">
      <c r="A35" s="21"/>
      <c r="B35" s="21"/>
      <c r="C35" s="39"/>
      <c r="D35" s="21"/>
      <c r="E35" s="21"/>
      <c r="F35" s="21"/>
      <c r="G35" s="21"/>
      <c r="H35" s="21"/>
      <c r="I35" s="21"/>
      <c r="J35" s="21"/>
    </row>
    <row r="36" spans="1:10" ht="12.75">
      <c r="A36" s="21"/>
      <c r="B36" s="21"/>
      <c r="C36" s="39"/>
      <c r="D36" s="21"/>
      <c r="E36" s="21"/>
      <c r="F36" s="21"/>
      <c r="G36" s="21"/>
      <c r="H36" s="21"/>
      <c r="I36" s="21"/>
      <c r="J36" s="21"/>
    </row>
    <row r="37" spans="1:10" ht="12.75">
      <c r="A37" s="21"/>
      <c r="B37" s="21"/>
      <c r="C37" s="39"/>
      <c r="D37" s="21"/>
      <c r="E37" s="21"/>
      <c r="F37" s="21"/>
      <c r="G37" s="21"/>
      <c r="H37" s="21"/>
      <c r="I37" s="21"/>
      <c r="J37" s="21"/>
    </row>
    <row r="38" spans="1:10" ht="12.75">
      <c r="A38" s="21"/>
      <c r="B38" s="21"/>
      <c r="C38" s="39"/>
      <c r="D38" s="21"/>
      <c r="E38" s="21"/>
      <c r="F38" s="21"/>
      <c r="G38" s="21"/>
      <c r="H38" s="21"/>
      <c r="I38" s="21"/>
      <c r="J38" s="21"/>
    </row>
    <row r="39" spans="1:10" ht="12.75">
      <c r="A39" s="21"/>
      <c r="B39" s="21"/>
      <c r="C39" s="39"/>
      <c r="D39" s="21"/>
      <c r="E39" s="21"/>
      <c r="F39" s="21"/>
      <c r="G39" s="21"/>
      <c r="H39" s="21"/>
      <c r="I39" s="21"/>
      <c r="J39" s="21"/>
    </row>
    <row r="40" spans="1:10" ht="12.75">
      <c r="A40" s="21"/>
      <c r="B40" s="21"/>
      <c r="C40" s="39"/>
      <c r="D40" s="21"/>
      <c r="E40" s="21"/>
      <c r="F40" s="21"/>
      <c r="G40" s="21"/>
      <c r="H40" s="21"/>
      <c r="I40" s="21"/>
      <c r="J40" s="21"/>
    </row>
    <row r="41" spans="1:10" ht="12.75">
      <c r="A41" s="21"/>
      <c r="B41" s="21"/>
      <c r="C41" s="39"/>
      <c r="D41" s="21"/>
      <c r="E41" s="21"/>
      <c r="F41" s="21"/>
      <c r="G41" s="21"/>
      <c r="H41" s="21"/>
      <c r="I41" s="21"/>
      <c r="J41" s="21"/>
    </row>
    <row r="42" spans="1:10" ht="12.75">
      <c r="A42" s="21"/>
      <c r="B42" s="21"/>
      <c r="C42" s="39"/>
      <c r="D42" s="21"/>
      <c r="E42" s="21"/>
      <c r="F42" s="21"/>
      <c r="G42" s="21"/>
      <c r="H42" s="21"/>
      <c r="I42" s="21"/>
      <c r="J42" s="21"/>
    </row>
    <row r="43" spans="1:10" ht="12.75">
      <c r="A43" s="21"/>
      <c r="B43" s="21"/>
      <c r="C43" s="39"/>
      <c r="D43" s="21"/>
      <c r="E43" s="21"/>
      <c r="F43" s="21"/>
      <c r="G43" s="21"/>
      <c r="H43" s="21"/>
      <c r="I43" s="21"/>
      <c r="J43" s="21"/>
    </row>
    <row r="44" spans="1:10" ht="12.75">
      <c r="A44" s="21"/>
      <c r="B44" s="21"/>
      <c r="C44" s="39"/>
      <c r="D44" s="21"/>
      <c r="E44" s="21"/>
      <c r="F44" s="21"/>
      <c r="G44" s="21"/>
      <c r="H44" s="21"/>
      <c r="I44" s="21"/>
      <c r="J44" s="21"/>
    </row>
    <row r="45" spans="1:10" ht="12.75">
      <c r="A45" s="21"/>
      <c r="B45" s="21"/>
      <c r="C45" s="39"/>
      <c r="D45" s="21"/>
      <c r="E45" s="21"/>
      <c r="F45" s="21"/>
      <c r="G45" s="21"/>
      <c r="H45" s="21"/>
      <c r="I45" s="21"/>
      <c r="J45" s="21"/>
    </row>
    <row r="46" spans="1:10" ht="12.75">
      <c r="A46" s="21"/>
      <c r="B46" s="21"/>
      <c r="C46" s="39"/>
      <c r="D46" s="21"/>
      <c r="E46" s="21"/>
      <c r="F46" s="21"/>
      <c r="G46" s="21"/>
      <c r="H46" s="21"/>
      <c r="I46" s="21"/>
      <c r="J46" s="21"/>
    </row>
    <row r="47" spans="1:10" ht="12.75">
      <c r="A47" s="21"/>
      <c r="B47" s="21"/>
      <c r="C47" s="39"/>
      <c r="D47" s="21"/>
      <c r="E47" s="21"/>
      <c r="F47" s="21"/>
      <c r="G47" s="21"/>
      <c r="H47" s="21"/>
      <c r="I47" s="21"/>
      <c r="J47" s="21"/>
    </row>
    <row r="48" spans="1:10" ht="12.75">
      <c r="A48" s="21"/>
      <c r="B48" s="21"/>
      <c r="C48" s="39"/>
      <c r="D48" s="21"/>
      <c r="E48" s="21"/>
      <c r="F48" s="21"/>
      <c r="G48" s="21"/>
      <c r="H48" s="21"/>
      <c r="I48" s="21"/>
      <c r="J48" s="21"/>
    </row>
    <row r="49" spans="1:10" ht="12.75">
      <c r="A49" s="21"/>
      <c r="B49" s="21"/>
      <c r="C49" s="39"/>
      <c r="D49" s="21"/>
      <c r="E49" s="21"/>
      <c r="F49" s="21"/>
      <c r="G49" s="21"/>
      <c r="H49" s="21"/>
      <c r="I49" s="21"/>
      <c r="J49" s="21"/>
    </row>
    <row r="50" spans="1:10" ht="12.75">
      <c r="A50" s="21"/>
      <c r="B50" s="21"/>
      <c r="C50" s="39"/>
      <c r="D50" s="21"/>
      <c r="E50" s="21"/>
      <c r="F50" s="21"/>
      <c r="G50" s="21"/>
      <c r="H50" s="21"/>
      <c r="I50" s="21"/>
      <c r="J50" s="21"/>
    </row>
    <row r="51" spans="1:10" ht="12.75">
      <c r="A51" s="21"/>
      <c r="B51" s="21"/>
      <c r="C51" s="39"/>
      <c r="D51" s="21"/>
      <c r="E51" s="21"/>
      <c r="F51" s="21"/>
      <c r="G51" s="21"/>
      <c r="H51" s="21"/>
      <c r="I51" s="21"/>
      <c r="J51" s="21"/>
    </row>
    <row r="52" spans="1:10" ht="12.75">
      <c r="A52" s="21"/>
      <c r="B52" s="21"/>
      <c r="C52" s="39"/>
      <c r="D52" s="21"/>
      <c r="E52" s="21"/>
      <c r="F52" s="21"/>
      <c r="G52" s="21"/>
      <c r="H52" s="21"/>
      <c r="I52" s="21"/>
      <c r="J52" s="21"/>
    </row>
    <row r="53" spans="1:10" ht="12.75">
      <c r="A53" s="21"/>
      <c r="B53" s="21"/>
      <c r="C53" s="39"/>
      <c r="D53" s="21"/>
      <c r="E53" s="21"/>
      <c r="F53" s="21"/>
      <c r="G53" s="21"/>
      <c r="H53" s="21"/>
      <c r="I53" s="21"/>
      <c r="J53" s="21"/>
    </row>
    <row r="54" spans="1:10" ht="12.75">
      <c r="A54" s="21"/>
      <c r="B54" s="21"/>
      <c r="C54" s="39"/>
      <c r="D54" s="21"/>
      <c r="E54" s="21"/>
      <c r="F54" s="21"/>
      <c r="G54" s="21"/>
      <c r="H54" s="21"/>
      <c r="I54" s="21"/>
      <c r="J54" s="21"/>
    </row>
    <row r="55" spans="1:10" ht="12.75">
      <c r="A55" s="21"/>
      <c r="B55" s="21"/>
      <c r="C55" s="39"/>
      <c r="D55" s="21"/>
      <c r="E55" s="21"/>
      <c r="F55" s="21"/>
      <c r="G55" s="21"/>
      <c r="H55" s="21"/>
      <c r="I55" s="21"/>
      <c r="J55" s="21"/>
    </row>
    <row r="56" spans="1:10" ht="12.75">
      <c r="A56" s="21"/>
      <c r="B56" s="21"/>
      <c r="C56" s="39"/>
      <c r="D56" s="21"/>
      <c r="E56" s="21"/>
      <c r="F56" s="21"/>
      <c r="G56" s="21"/>
      <c r="H56" s="21"/>
      <c r="I56" s="21"/>
      <c r="J56" s="21"/>
    </row>
    <row r="57" spans="1:10" ht="12.75">
      <c r="A57" s="21"/>
      <c r="B57" s="21"/>
      <c r="C57" s="39"/>
      <c r="D57" s="21"/>
      <c r="E57" s="21"/>
      <c r="F57" s="21"/>
      <c r="G57" s="21"/>
      <c r="H57" s="21"/>
      <c r="I57" s="21"/>
      <c r="J57" s="21"/>
    </row>
    <row r="58" spans="1:10" ht="12.75">
      <c r="A58" s="21"/>
      <c r="B58" s="21"/>
      <c r="C58" s="39"/>
      <c r="D58" s="21"/>
      <c r="E58" s="21"/>
      <c r="F58" s="21"/>
      <c r="G58" s="21"/>
      <c r="H58" s="21"/>
      <c r="I58" s="21"/>
      <c r="J58" s="21"/>
    </row>
    <row r="59" spans="1:10" ht="12.75">
      <c r="A59" s="21"/>
      <c r="B59" s="21"/>
      <c r="C59" s="39"/>
      <c r="D59" s="21"/>
      <c r="E59" s="21"/>
      <c r="F59" s="21"/>
      <c r="G59" s="21"/>
      <c r="H59" s="21"/>
      <c r="I59" s="21"/>
      <c r="J59" s="21"/>
    </row>
    <row r="60" spans="1:10" ht="12.75">
      <c r="A60" s="21"/>
      <c r="B60" s="21"/>
      <c r="C60" s="39"/>
      <c r="D60" s="21"/>
      <c r="E60" s="21"/>
      <c r="F60" s="21"/>
      <c r="G60" s="21"/>
      <c r="H60" s="21"/>
      <c r="I60" s="21"/>
      <c r="J60" s="21"/>
    </row>
    <row r="61" spans="1:10" ht="12.75">
      <c r="A61" s="21"/>
      <c r="B61" s="21"/>
      <c r="C61" s="39"/>
      <c r="D61" s="21"/>
      <c r="E61" s="21"/>
      <c r="F61" s="21"/>
      <c r="G61" s="21"/>
      <c r="H61" s="21"/>
      <c r="I61" s="21"/>
      <c r="J61" s="21"/>
    </row>
    <row r="62" spans="1:10" ht="12.75">
      <c r="A62" s="21"/>
      <c r="B62" s="21"/>
      <c r="C62" s="39"/>
      <c r="D62" s="21"/>
      <c r="E62" s="21"/>
      <c r="F62" s="21"/>
      <c r="G62" s="21"/>
      <c r="H62" s="21"/>
      <c r="I62" s="21"/>
      <c r="J62" s="21"/>
    </row>
    <row r="63" spans="1:10" ht="12.75">
      <c r="A63" s="21"/>
      <c r="B63" s="21"/>
      <c r="C63" s="39"/>
      <c r="D63" s="21"/>
      <c r="E63" s="21"/>
      <c r="F63" s="21"/>
      <c r="G63" s="21"/>
      <c r="H63" s="21"/>
      <c r="I63" s="21"/>
      <c r="J63" s="21"/>
    </row>
    <row r="64" spans="1:10" ht="12.75">
      <c r="A64" s="21"/>
      <c r="B64" s="21"/>
      <c r="C64" s="39"/>
      <c r="D64" s="21"/>
      <c r="E64" s="21"/>
      <c r="F64" s="21"/>
      <c r="G64" s="21"/>
      <c r="H64" s="21"/>
      <c r="I64" s="21"/>
      <c r="J64" s="21"/>
    </row>
    <row r="65" spans="1:10" ht="12.75">
      <c r="A65" s="21"/>
      <c r="B65" s="21"/>
      <c r="C65" s="39"/>
      <c r="D65" s="21"/>
      <c r="E65" s="21"/>
      <c r="F65" s="21"/>
      <c r="G65" s="21"/>
      <c r="H65" s="21"/>
      <c r="I65" s="21"/>
      <c r="J65" s="21"/>
    </row>
    <row r="66" spans="1:10" ht="12.75">
      <c r="A66" s="21"/>
      <c r="B66" s="21"/>
      <c r="C66" s="39"/>
      <c r="D66" s="21"/>
      <c r="E66" s="21"/>
      <c r="F66" s="21"/>
      <c r="G66" s="21"/>
      <c r="H66" s="21"/>
      <c r="I66" s="21"/>
      <c r="J66" s="21"/>
    </row>
    <row r="67" spans="1:10" ht="12.75">
      <c r="A67" s="21"/>
      <c r="B67" s="21"/>
      <c r="C67" s="39"/>
      <c r="D67" s="21"/>
      <c r="E67" s="21"/>
      <c r="F67" s="21"/>
      <c r="G67" s="21"/>
      <c r="H67" s="21"/>
      <c r="I67" s="21"/>
      <c r="J67" s="21"/>
    </row>
    <row r="68" spans="1:10" ht="12.75">
      <c r="A68" s="21"/>
      <c r="B68" s="21"/>
      <c r="C68" s="39"/>
      <c r="D68" s="21"/>
      <c r="E68" s="21"/>
      <c r="F68" s="21"/>
      <c r="G68" s="21"/>
      <c r="H68" s="21"/>
      <c r="I68" s="21"/>
      <c r="J68" s="21"/>
    </row>
    <row r="69" spans="1:10" ht="12.75">
      <c r="A69" s="21"/>
      <c r="B69" s="21"/>
      <c r="C69" s="39"/>
      <c r="D69" s="21"/>
      <c r="E69" s="21"/>
      <c r="F69" s="21"/>
      <c r="G69" s="21"/>
      <c r="H69" s="21"/>
      <c r="I69" s="21"/>
      <c r="J69" s="21"/>
    </row>
    <row r="70" spans="1:10" ht="12.75">
      <c r="A70" s="21"/>
      <c r="B70" s="21"/>
      <c r="C70" s="39"/>
      <c r="D70" s="21"/>
      <c r="E70" s="21"/>
      <c r="F70" s="21"/>
      <c r="G70" s="21"/>
      <c r="H70" s="21"/>
      <c r="I70" s="21"/>
      <c r="J70" s="21"/>
    </row>
    <row r="71" spans="1:10" ht="12.75">
      <c r="A71" s="21"/>
      <c r="B71" s="21"/>
      <c r="C71" s="39"/>
      <c r="D71" s="21"/>
      <c r="E71" s="21"/>
      <c r="F71" s="21"/>
      <c r="G71" s="21"/>
      <c r="H71" s="21"/>
      <c r="I71" s="21"/>
      <c r="J71" s="21"/>
    </row>
    <row r="72" spans="1:10" ht="12.75">
      <c r="A72" s="21"/>
      <c r="B72" s="21"/>
      <c r="C72" s="39"/>
      <c r="D72" s="21"/>
      <c r="E72" s="21"/>
      <c r="F72" s="21"/>
      <c r="G72" s="21"/>
      <c r="H72" s="21"/>
      <c r="I72" s="21"/>
      <c r="J72" s="21"/>
    </row>
    <row r="73" spans="1:10" ht="12.75">
      <c r="A73" s="21"/>
      <c r="B73" s="21"/>
      <c r="C73" s="39"/>
      <c r="D73" s="21"/>
      <c r="E73" s="21"/>
      <c r="F73" s="21"/>
      <c r="G73" s="21"/>
      <c r="H73" s="21"/>
      <c r="I73" s="21"/>
      <c r="J73" s="21"/>
    </row>
    <row r="74" spans="1:10" ht="12.75">
      <c r="A74" s="21"/>
      <c r="B74" s="21"/>
      <c r="C74" s="39"/>
      <c r="D74" s="21"/>
      <c r="E74" s="21"/>
      <c r="F74" s="21"/>
      <c r="G74" s="21"/>
      <c r="H74" s="21"/>
      <c r="I74" s="21"/>
      <c r="J74" s="21"/>
    </row>
    <row r="75" spans="1:10" ht="12.75">
      <c r="A75" s="21"/>
      <c r="B75" s="21"/>
      <c r="C75" s="39"/>
      <c r="D75" s="21"/>
      <c r="E75" s="21"/>
      <c r="F75" s="21"/>
      <c r="G75" s="21"/>
      <c r="H75" s="21"/>
      <c r="I75" s="21"/>
      <c r="J75" s="21"/>
    </row>
    <row r="76" spans="1:10" ht="12.75">
      <c r="A76" s="21"/>
      <c r="B76" s="21"/>
      <c r="C76" s="39"/>
      <c r="D76" s="21"/>
      <c r="E76" s="21"/>
      <c r="F76" s="21"/>
      <c r="G76" s="21"/>
      <c r="H76" s="21"/>
      <c r="I76" s="21"/>
      <c r="J76" s="21"/>
    </row>
    <row r="77" spans="1:10" ht="12.75">
      <c r="A77" s="21"/>
      <c r="B77" s="21"/>
      <c r="C77" s="39"/>
      <c r="D77" s="21"/>
      <c r="E77" s="21"/>
      <c r="F77" s="21"/>
      <c r="G77" s="21"/>
      <c r="H77" s="21"/>
      <c r="I77" s="21"/>
      <c r="J77" s="21"/>
    </row>
    <row r="78" spans="1:10" ht="12.75">
      <c r="A78" s="21"/>
      <c r="B78" s="21"/>
      <c r="C78" s="39"/>
      <c r="D78" s="21"/>
      <c r="E78" s="21"/>
      <c r="F78" s="21"/>
      <c r="G78" s="21"/>
      <c r="H78" s="21"/>
      <c r="I78" s="21"/>
      <c r="J78" s="21"/>
    </row>
    <row r="79" spans="1:10" ht="12.75">
      <c r="A79" s="21"/>
      <c r="B79" s="21"/>
      <c r="C79" s="39"/>
      <c r="D79" s="21"/>
      <c r="E79" s="21"/>
      <c r="F79" s="21"/>
      <c r="G79" s="21"/>
      <c r="H79" s="21"/>
      <c r="I79" s="21"/>
      <c r="J79" s="21"/>
    </row>
    <row r="80" spans="1:10" ht="12.75">
      <c r="A80" s="21"/>
      <c r="B80" s="21"/>
      <c r="C80" s="39"/>
      <c r="D80" s="21"/>
      <c r="E80" s="21"/>
      <c r="F80" s="21"/>
      <c r="G80" s="21"/>
      <c r="H80" s="21"/>
      <c r="I80" s="21"/>
      <c r="J80" s="21"/>
    </row>
    <row r="81" spans="1:10" ht="12.75">
      <c r="A81" s="21"/>
      <c r="B81" s="21"/>
      <c r="C81" s="39"/>
      <c r="D81" s="21"/>
      <c r="E81" s="21"/>
      <c r="F81" s="21"/>
      <c r="G81" s="21"/>
      <c r="H81" s="21"/>
      <c r="I81" s="21"/>
      <c r="J81" s="21"/>
    </row>
    <row r="82" spans="1:10" ht="12.75">
      <c r="A82" s="21"/>
      <c r="B82" s="21"/>
      <c r="C82" s="39"/>
      <c r="D82" s="21"/>
      <c r="E82" s="21"/>
      <c r="F82" s="21"/>
      <c r="G82" s="21"/>
      <c r="H82" s="21"/>
      <c r="I82" s="21"/>
      <c r="J82" s="21"/>
    </row>
    <row r="83" spans="1:10" ht="12.75">
      <c r="A83" s="21"/>
      <c r="B83" s="21"/>
      <c r="C83" s="39"/>
      <c r="D83" s="21"/>
      <c r="E83" s="21"/>
      <c r="F83" s="21"/>
      <c r="G83" s="21"/>
      <c r="H83" s="21"/>
      <c r="I83" s="21"/>
      <c r="J83" s="21"/>
    </row>
    <row r="84" spans="1:10" ht="12.75">
      <c r="A84" s="21"/>
      <c r="B84" s="21"/>
      <c r="C84" s="39"/>
      <c r="D84" s="21"/>
      <c r="E84" s="21"/>
      <c r="F84" s="21"/>
      <c r="G84" s="21"/>
      <c r="H84" s="21"/>
      <c r="I84" s="21"/>
      <c r="J84" s="21"/>
    </row>
    <row r="85" spans="1:10" ht="12.75">
      <c r="A85" s="21"/>
      <c r="B85" s="21"/>
      <c r="C85" s="39"/>
      <c r="D85" s="21"/>
      <c r="E85" s="21"/>
      <c r="F85" s="21"/>
      <c r="G85" s="21"/>
      <c r="H85" s="21"/>
      <c r="I85" s="21"/>
      <c r="J85" s="21"/>
    </row>
    <row r="86" spans="1:10" ht="12.75">
      <c r="A86" s="21"/>
      <c r="B86" s="21"/>
      <c r="C86" s="39"/>
      <c r="D86" s="21"/>
      <c r="E86" s="21"/>
      <c r="F86" s="21"/>
      <c r="G86" s="21"/>
      <c r="H86" s="21"/>
      <c r="I86" s="21"/>
      <c r="J86" s="21"/>
    </row>
    <row r="87" spans="1:10" ht="12.75">
      <c r="A87" s="21"/>
      <c r="B87" s="21"/>
      <c r="C87" s="39"/>
      <c r="D87" s="21"/>
      <c r="E87" s="21"/>
      <c r="F87" s="21"/>
      <c r="G87" s="21"/>
      <c r="H87" s="21"/>
      <c r="I87" s="21"/>
      <c r="J87" s="21"/>
    </row>
    <row r="88" spans="1:10" ht="12.75">
      <c r="A88" s="21"/>
      <c r="B88" s="21"/>
      <c r="C88" s="39"/>
      <c r="D88" s="21"/>
      <c r="E88" s="21"/>
      <c r="F88" s="21"/>
      <c r="G88" s="21"/>
      <c r="H88" s="21"/>
      <c r="I88" s="21"/>
      <c r="J88" s="21"/>
    </row>
    <row r="89" spans="1:10" ht="12.75">
      <c r="A89" s="21"/>
      <c r="B89" s="21"/>
      <c r="C89" s="39"/>
      <c r="D89" s="21"/>
      <c r="E89" s="21"/>
      <c r="F89" s="21"/>
      <c r="G89" s="21"/>
      <c r="H89" s="21"/>
      <c r="I89" s="21"/>
      <c r="J89" s="21"/>
    </row>
    <row r="90" spans="1:10" ht="12.75">
      <c r="A90" s="21"/>
      <c r="B90" s="21"/>
      <c r="C90" s="39"/>
      <c r="D90" s="21"/>
      <c r="E90" s="21"/>
      <c r="F90" s="21"/>
      <c r="G90" s="21"/>
      <c r="H90" s="21"/>
      <c r="I90" s="21"/>
      <c r="J90" s="21"/>
    </row>
    <row r="91" spans="1:10" ht="12.75">
      <c r="A91" s="21"/>
      <c r="B91" s="21"/>
      <c r="C91" s="39"/>
      <c r="D91" s="21"/>
      <c r="E91" s="21"/>
      <c r="F91" s="21"/>
      <c r="G91" s="21"/>
      <c r="H91" s="21"/>
      <c r="I91" s="21"/>
      <c r="J91" s="21"/>
    </row>
    <row r="92" spans="1:10" ht="12.75">
      <c r="A92" s="21"/>
      <c r="B92" s="21"/>
      <c r="C92" s="39"/>
      <c r="D92" s="21"/>
      <c r="E92" s="21"/>
      <c r="F92" s="21"/>
      <c r="G92" s="21"/>
      <c r="H92" s="21"/>
      <c r="I92" s="21"/>
      <c r="J92" s="21"/>
    </row>
    <row r="93" spans="1:10" ht="12.75">
      <c r="A93" s="21"/>
      <c r="B93" s="21"/>
      <c r="C93" s="39"/>
      <c r="D93" s="21"/>
      <c r="E93" s="21"/>
      <c r="F93" s="21"/>
      <c r="G93" s="21"/>
      <c r="H93" s="21"/>
      <c r="I93" s="21"/>
      <c r="J93" s="21"/>
    </row>
    <row r="127" spans="30:42" ht="12.75"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</row>
    <row r="128" spans="5:42" ht="12.75"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</row>
    <row r="129" spans="5:42" ht="12.75">
      <c r="E129" s="128"/>
      <c r="F129" s="128"/>
      <c r="G129" s="128"/>
      <c r="H129" s="128"/>
      <c r="I129" s="128"/>
      <c r="J129" s="128"/>
      <c r="K129" s="128"/>
      <c r="L129" s="128"/>
      <c r="M129" s="128"/>
      <c r="N129" s="129"/>
      <c r="O129" s="129"/>
      <c r="P129" s="129"/>
      <c r="Q129" s="129" t="s">
        <v>492</v>
      </c>
      <c r="R129" s="129"/>
      <c r="S129" s="129"/>
      <c r="T129" s="129"/>
      <c r="U129" s="129"/>
      <c r="V129" s="129" t="s">
        <v>491</v>
      </c>
      <c r="W129" s="129"/>
      <c r="X129" s="129"/>
      <c r="Y129" s="129"/>
      <c r="Z129" s="129"/>
      <c r="AA129" s="129" t="s">
        <v>490</v>
      </c>
      <c r="AB129" s="129"/>
      <c r="AC129" s="129"/>
      <c r="AD129" s="128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</row>
    <row r="130" spans="5:42" ht="15.75">
      <c r="E130" s="128"/>
      <c r="F130" s="128" t="s">
        <v>480</v>
      </c>
      <c r="G130" s="362">
        <f aca="true" t="shared" si="2" ref="G130:K133">IF($E$13=1,O148,IF($E$13=2,T148,IF($E$13=3,Y148,"err")))</f>
        <v>1.031</v>
      </c>
      <c r="H130" s="362">
        <f t="shared" si="2"/>
        <v>0.73</v>
      </c>
      <c r="I130" s="362">
        <f t="shared" si="2"/>
        <v>0.73</v>
      </c>
      <c r="J130" s="362">
        <f t="shared" si="2"/>
        <v>0.787</v>
      </c>
      <c r="K130" s="362">
        <f t="shared" si="2"/>
        <v>1.087</v>
      </c>
      <c r="L130" s="362">
        <f>IF($D$16=TRUE,K130,IF($D$13=1,G130,IF($D$13=2,H130,IF($D$13=3,I130,J130))))</f>
        <v>1.031</v>
      </c>
      <c r="M130" s="113" t="s">
        <v>476</v>
      </c>
      <c r="N130" s="128" t="s">
        <v>486</v>
      </c>
      <c r="O130" s="114">
        <v>0.73</v>
      </c>
      <c r="P130" s="115">
        <v>0.405</v>
      </c>
      <c r="Q130" s="115">
        <v>0.405</v>
      </c>
      <c r="R130" s="115">
        <v>0.441</v>
      </c>
      <c r="S130" s="114">
        <v>0.82</v>
      </c>
      <c r="T130" s="114">
        <v>0.935</v>
      </c>
      <c r="U130" s="114">
        <v>0.599</v>
      </c>
      <c r="V130" s="114">
        <v>0.599</v>
      </c>
      <c r="W130" s="114">
        <v>0.637</v>
      </c>
      <c r="X130" s="114">
        <v>0.98</v>
      </c>
      <c r="Y130" s="114">
        <v>1.031</v>
      </c>
      <c r="Z130" s="114">
        <v>0.73</v>
      </c>
      <c r="AA130" s="114">
        <v>0.73</v>
      </c>
      <c r="AB130" s="114">
        <v>0.787</v>
      </c>
      <c r="AC130" s="114">
        <v>1.087</v>
      </c>
      <c r="AD130" s="128"/>
      <c r="AE130" s="21"/>
      <c r="AF130" s="157">
        <f aca="true" t="shared" si="3" ref="AF130:AI132">ROUND(1/O130-0.17,1)</f>
        <v>1.2</v>
      </c>
      <c r="AG130" s="157">
        <f t="shared" si="3"/>
        <v>2.3</v>
      </c>
      <c r="AH130" s="157">
        <f t="shared" si="3"/>
        <v>2.3</v>
      </c>
      <c r="AI130" s="157">
        <f t="shared" si="3"/>
        <v>2.1</v>
      </c>
      <c r="AJ130" s="157">
        <f>ROUND(1/S130-0.22,1)</f>
        <v>1</v>
      </c>
      <c r="AK130" s="157">
        <f aca="true" t="shared" si="4" ref="AK130:AN132">ROUND(1/T130-0.17,1)</f>
        <v>0.9</v>
      </c>
      <c r="AL130" s="157">
        <f t="shared" si="4"/>
        <v>1.5</v>
      </c>
      <c r="AM130" s="157">
        <f t="shared" si="4"/>
        <v>1.5</v>
      </c>
      <c r="AN130" s="157">
        <f t="shared" si="4"/>
        <v>1.4</v>
      </c>
      <c r="AO130" s="157">
        <f>ROUND(1/X130-0.22,1)</f>
        <v>0.8</v>
      </c>
      <c r="AP130" s="21"/>
    </row>
    <row r="131" spans="5:42" ht="15.75">
      <c r="E131" s="128"/>
      <c r="F131" s="128" t="s">
        <v>475</v>
      </c>
      <c r="G131" s="362">
        <f t="shared" si="2"/>
        <v>0.575</v>
      </c>
      <c r="H131" s="362">
        <f t="shared" si="2"/>
        <v>0.49</v>
      </c>
      <c r="I131" s="362">
        <f t="shared" si="2"/>
        <v>0.467</v>
      </c>
      <c r="J131" s="362">
        <f t="shared" si="2"/>
        <v>0.575</v>
      </c>
      <c r="K131" s="362">
        <f t="shared" si="2"/>
        <v>1.136</v>
      </c>
      <c r="L131" s="362">
        <f>IF($D$16=TRUE,K131,IF($D$13=1,G131,IF($D$13=2,H131,IF($D$13=3,I131,J131))))</f>
        <v>0.575</v>
      </c>
      <c r="M131" s="113"/>
      <c r="N131" s="128" t="s">
        <v>487</v>
      </c>
      <c r="O131" s="114">
        <v>0.531</v>
      </c>
      <c r="P131" s="115">
        <v>0.289</v>
      </c>
      <c r="Q131" s="115">
        <v>0.289</v>
      </c>
      <c r="R131" s="115">
        <v>0.315</v>
      </c>
      <c r="S131" s="114">
        <v>0.607</v>
      </c>
      <c r="T131" s="114">
        <v>0.68</v>
      </c>
      <c r="U131" s="114">
        <v>0.432</v>
      </c>
      <c r="V131" s="114">
        <v>0.432</v>
      </c>
      <c r="W131" s="114">
        <v>0.461</v>
      </c>
      <c r="X131" s="114">
        <v>0.734</v>
      </c>
      <c r="Y131" s="114">
        <v>0.762</v>
      </c>
      <c r="Z131" s="114">
        <v>0.531</v>
      </c>
      <c r="AA131" s="114">
        <v>0.531</v>
      </c>
      <c r="AB131" s="114">
        <v>0.574</v>
      </c>
      <c r="AC131" s="114">
        <v>0.82</v>
      </c>
      <c r="AD131" s="128"/>
      <c r="AE131" s="21"/>
      <c r="AF131" s="157">
        <f t="shared" si="3"/>
        <v>1.7</v>
      </c>
      <c r="AG131" s="157">
        <f t="shared" si="3"/>
        <v>3.3</v>
      </c>
      <c r="AH131" s="157">
        <f t="shared" si="3"/>
        <v>3.3</v>
      </c>
      <c r="AI131" s="157">
        <f t="shared" si="3"/>
        <v>3</v>
      </c>
      <c r="AJ131" s="157">
        <f>ROUND(1/S131-0.22,1)</f>
        <v>1.4</v>
      </c>
      <c r="AK131" s="157">
        <f t="shared" si="4"/>
        <v>1.3</v>
      </c>
      <c r="AL131" s="157">
        <f t="shared" si="4"/>
        <v>2.1</v>
      </c>
      <c r="AM131" s="157">
        <f t="shared" si="4"/>
        <v>2.1</v>
      </c>
      <c r="AN131" s="157">
        <f t="shared" si="4"/>
        <v>2</v>
      </c>
      <c r="AO131" s="157">
        <f>ROUND(1/X131-0.22,1)</f>
        <v>1.1</v>
      </c>
      <c r="AP131" s="21"/>
    </row>
    <row r="132" spans="5:42" ht="15.75">
      <c r="E132" s="128"/>
      <c r="F132" s="128" t="s">
        <v>478</v>
      </c>
      <c r="G132" s="362">
        <f t="shared" si="2"/>
        <v>0.617</v>
      </c>
      <c r="H132" s="362">
        <f t="shared" si="2"/>
        <v>0.472</v>
      </c>
      <c r="I132" s="362">
        <f t="shared" si="2"/>
        <v>0.45</v>
      </c>
      <c r="J132" s="362">
        <f t="shared" si="2"/>
        <v>0.581</v>
      </c>
      <c r="K132" s="362">
        <f t="shared" si="2"/>
        <v>1.064</v>
      </c>
      <c r="L132" s="362">
        <f>IF($D$16=TRUE,K132,IF($D$13=1,G132,IF($D$13=2,H132,IF($D$13=3,I132,J132))))</f>
        <v>0.617</v>
      </c>
      <c r="M132" s="113"/>
      <c r="N132" s="128" t="s">
        <v>481</v>
      </c>
      <c r="O132" s="116">
        <v>0.389</v>
      </c>
      <c r="P132" s="117" t="s">
        <v>477</v>
      </c>
      <c r="Q132" s="117" t="s">
        <v>477</v>
      </c>
      <c r="R132" s="117" t="s">
        <v>477</v>
      </c>
      <c r="S132" s="116">
        <v>0.45</v>
      </c>
      <c r="T132" s="116">
        <v>0.508</v>
      </c>
      <c r="U132" s="116">
        <v>0.315</v>
      </c>
      <c r="V132" s="116">
        <v>0.315</v>
      </c>
      <c r="W132" s="116">
        <v>0.337</v>
      </c>
      <c r="X132" s="116">
        <v>0.549</v>
      </c>
      <c r="Y132" s="116">
        <v>0.565</v>
      </c>
      <c r="Z132" s="116">
        <v>0.389</v>
      </c>
      <c r="AA132" s="116">
        <v>0.389</v>
      </c>
      <c r="AB132" s="116">
        <v>0.422</v>
      </c>
      <c r="AC132" s="116">
        <v>0.617</v>
      </c>
      <c r="AD132" s="128"/>
      <c r="AE132" s="21"/>
      <c r="AF132" s="157">
        <f t="shared" si="3"/>
        <v>2.4</v>
      </c>
      <c r="AG132" s="157" t="e">
        <f t="shared" si="3"/>
        <v>#VALUE!</v>
      </c>
      <c r="AH132" s="157" t="e">
        <f t="shared" si="3"/>
        <v>#VALUE!</v>
      </c>
      <c r="AI132" s="157" t="e">
        <f t="shared" si="3"/>
        <v>#VALUE!</v>
      </c>
      <c r="AJ132" s="157">
        <f>ROUND(1/S132-0.22,1)</f>
        <v>2</v>
      </c>
      <c r="AK132" s="157">
        <f t="shared" si="4"/>
        <v>1.8</v>
      </c>
      <c r="AL132" s="157">
        <f t="shared" si="4"/>
        <v>3</v>
      </c>
      <c r="AM132" s="157">
        <f t="shared" si="4"/>
        <v>3</v>
      </c>
      <c r="AN132" s="157">
        <f t="shared" si="4"/>
        <v>2.8</v>
      </c>
      <c r="AO132" s="157">
        <f>ROUND(1/X132-0.22,1)</f>
        <v>1.6</v>
      </c>
      <c r="AP132" s="21"/>
    </row>
    <row r="133" spans="5:42" ht="15.75">
      <c r="E133" s="128"/>
      <c r="F133" s="128" t="s">
        <v>479</v>
      </c>
      <c r="G133" s="362">
        <f t="shared" si="2"/>
        <v>3.1</v>
      </c>
      <c r="H133" s="362">
        <f t="shared" si="2"/>
        <v>3.1</v>
      </c>
      <c r="I133" s="362">
        <f t="shared" si="2"/>
        <v>3.1</v>
      </c>
      <c r="J133" s="362">
        <f t="shared" si="2"/>
        <v>3.1</v>
      </c>
      <c r="K133" s="362">
        <f t="shared" si="2"/>
        <v>3.1</v>
      </c>
      <c r="L133" s="362">
        <f>IF($D$16=TRUE,K133,IF($D$13=1,G133,IF($D$13=2,H133,IF($D$13=3,I133,J133))))</f>
        <v>3.1</v>
      </c>
      <c r="M133" s="113"/>
      <c r="N133" s="128"/>
      <c r="O133" s="118"/>
      <c r="P133" s="118"/>
      <c r="Q133" s="118"/>
      <c r="R133" s="118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28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</row>
    <row r="134" spans="5:42" ht="15.75">
      <c r="E134" s="128"/>
      <c r="F134" s="128"/>
      <c r="G134" s="119"/>
      <c r="H134" s="120"/>
      <c r="I134" s="120"/>
      <c r="J134" s="120"/>
      <c r="K134" s="120"/>
      <c r="L134" s="120"/>
      <c r="M134" s="113" t="s">
        <v>475</v>
      </c>
      <c r="N134" s="128" t="s">
        <v>486</v>
      </c>
      <c r="O134" s="118">
        <v>0.41</v>
      </c>
      <c r="P134" s="118">
        <v>0.318</v>
      </c>
      <c r="Q134" s="118">
        <v>0.291</v>
      </c>
      <c r="R134" s="118">
        <v>0.41</v>
      </c>
      <c r="S134" s="115">
        <v>0.847</v>
      </c>
      <c r="T134" s="114">
        <v>0.515</v>
      </c>
      <c r="U134" s="114">
        <v>0.427</v>
      </c>
      <c r="V134" s="114">
        <v>0.394</v>
      </c>
      <c r="W134" s="114">
        <v>0.515</v>
      </c>
      <c r="X134" s="114">
        <v>1.02</v>
      </c>
      <c r="Y134" s="114">
        <v>0.575</v>
      </c>
      <c r="Z134" s="114">
        <v>0.49</v>
      </c>
      <c r="AA134" s="114">
        <v>0.467</v>
      </c>
      <c r="AB134" s="114">
        <v>0.575</v>
      </c>
      <c r="AC134" s="114">
        <v>1.136</v>
      </c>
      <c r="AD134" s="128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</row>
    <row r="135" spans="5:42" ht="15.75">
      <c r="E135" s="128"/>
      <c r="F135" s="128"/>
      <c r="G135" s="119"/>
      <c r="H135" s="120"/>
      <c r="I135" s="120"/>
      <c r="J135" s="120"/>
      <c r="K135" s="120"/>
      <c r="L135" s="120"/>
      <c r="M135" s="113"/>
      <c r="N135" s="128" t="s">
        <v>487</v>
      </c>
      <c r="O135" s="118">
        <v>0.292</v>
      </c>
      <c r="P135" s="118">
        <v>0.226</v>
      </c>
      <c r="Q135" s="118">
        <v>0.206</v>
      </c>
      <c r="R135" s="118">
        <v>0.292</v>
      </c>
      <c r="S135" s="115">
        <v>0.622</v>
      </c>
      <c r="T135" s="114">
        <v>0.369</v>
      </c>
      <c r="U135" s="114">
        <v>0.305</v>
      </c>
      <c r="V135" s="114">
        <v>0.28</v>
      </c>
      <c r="W135" s="114">
        <v>0.369</v>
      </c>
      <c r="X135" s="114">
        <v>0.756</v>
      </c>
      <c r="Y135" s="114">
        <v>0.412</v>
      </c>
      <c r="Z135" s="114">
        <v>0.35</v>
      </c>
      <c r="AA135" s="114">
        <v>0.334</v>
      </c>
      <c r="AB135" s="114">
        <v>0.412</v>
      </c>
      <c r="AC135" s="114">
        <v>0.847</v>
      </c>
      <c r="AD135" s="128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</row>
    <row r="136" spans="5:30" ht="15.75">
      <c r="E136" s="128"/>
      <c r="F136" s="128"/>
      <c r="G136" s="119"/>
      <c r="H136" s="120"/>
      <c r="I136" s="120"/>
      <c r="J136" s="120"/>
      <c r="K136" s="120"/>
      <c r="L136" s="120"/>
      <c r="M136" s="113"/>
      <c r="N136" s="128" t="s">
        <v>481</v>
      </c>
      <c r="O136" s="118">
        <v>0.211</v>
      </c>
      <c r="P136" s="118" t="s">
        <v>477</v>
      </c>
      <c r="Q136" s="118" t="s">
        <v>477</v>
      </c>
      <c r="R136" s="121">
        <v>0.459</v>
      </c>
      <c r="S136" s="115">
        <v>0.216</v>
      </c>
      <c r="T136" s="114">
        <v>0.267</v>
      </c>
      <c r="U136" s="114">
        <v>0.22</v>
      </c>
      <c r="V136" s="114">
        <v>0.202</v>
      </c>
      <c r="W136" s="114">
        <v>0.267</v>
      </c>
      <c r="X136" s="114">
        <v>0.562</v>
      </c>
      <c r="Y136" s="114">
        <v>0.299</v>
      </c>
      <c r="Z136" s="114">
        <v>0.254</v>
      </c>
      <c r="AA136" s="114">
        <v>0.242</v>
      </c>
      <c r="AB136" s="114">
        <v>0.299</v>
      </c>
      <c r="AC136" s="114">
        <v>0.633</v>
      </c>
      <c r="AD136" s="128"/>
    </row>
    <row r="137" spans="5:30" ht="15.75">
      <c r="E137" s="128"/>
      <c r="F137" s="128"/>
      <c r="G137" s="119"/>
      <c r="H137" s="120"/>
      <c r="I137" s="122"/>
      <c r="J137" s="122"/>
      <c r="K137" s="122"/>
      <c r="L137" s="120"/>
      <c r="M137" s="113"/>
      <c r="N137" s="128"/>
      <c r="O137" s="118"/>
      <c r="P137" s="118"/>
      <c r="Q137" s="118"/>
      <c r="R137" s="118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28"/>
    </row>
    <row r="138" spans="5:30" ht="15.75">
      <c r="E138" s="128"/>
      <c r="F138" s="128"/>
      <c r="G138" s="119"/>
      <c r="H138" s="120"/>
      <c r="I138" s="122"/>
      <c r="J138" s="122"/>
      <c r="K138" s="122"/>
      <c r="L138" s="120"/>
      <c r="M138" s="113" t="s">
        <v>478</v>
      </c>
      <c r="N138" s="128" t="s">
        <v>486</v>
      </c>
      <c r="O138" s="118">
        <v>0.413</v>
      </c>
      <c r="P138" s="118">
        <v>0.292</v>
      </c>
      <c r="Q138" s="121">
        <v>0.269</v>
      </c>
      <c r="R138" s="121">
        <v>0.397</v>
      </c>
      <c r="S138" s="115">
        <v>0.806</v>
      </c>
      <c r="T138" s="114">
        <v>0.549</v>
      </c>
      <c r="U138" s="114">
        <v>0.397</v>
      </c>
      <c r="V138" s="114">
        <v>0.368</v>
      </c>
      <c r="W138" s="114">
        <v>0.521</v>
      </c>
      <c r="X138" s="114">
        <v>0.962</v>
      </c>
      <c r="Y138" s="114">
        <v>0.617</v>
      </c>
      <c r="Z138" s="114">
        <v>0.472</v>
      </c>
      <c r="AA138" s="114">
        <v>0.45</v>
      </c>
      <c r="AB138" s="114">
        <v>0.581</v>
      </c>
      <c r="AC138" s="114">
        <v>1.064</v>
      </c>
      <c r="AD138" s="128"/>
    </row>
    <row r="139" spans="5:30" ht="15.75">
      <c r="E139" s="128"/>
      <c r="F139" s="128"/>
      <c r="G139" s="119"/>
      <c r="H139" s="119"/>
      <c r="I139" s="119"/>
      <c r="J139" s="119"/>
      <c r="K139" s="119"/>
      <c r="L139" s="122"/>
      <c r="M139" s="113"/>
      <c r="N139" s="128" t="s">
        <v>487</v>
      </c>
      <c r="O139" s="118">
        <v>0.297</v>
      </c>
      <c r="P139" s="118">
        <v>0.209</v>
      </c>
      <c r="Q139" s="121">
        <v>0.192</v>
      </c>
      <c r="R139" s="121">
        <v>0.285</v>
      </c>
      <c r="S139" s="115">
        <v>0.615</v>
      </c>
      <c r="T139" s="114">
        <v>0.399</v>
      </c>
      <c r="U139" s="114">
        <v>0.285</v>
      </c>
      <c r="V139" s="114">
        <v>0.264</v>
      </c>
      <c r="W139" s="114">
        <v>0.285</v>
      </c>
      <c r="X139" s="114">
        <v>0.399</v>
      </c>
      <c r="Y139" s="114">
        <v>0.45</v>
      </c>
      <c r="Z139" s="114">
        <v>0.341</v>
      </c>
      <c r="AA139" s="114">
        <v>0.325</v>
      </c>
      <c r="AB139" s="114">
        <v>0.423</v>
      </c>
      <c r="AC139" s="114">
        <v>0.835</v>
      </c>
      <c r="AD139" s="128"/>
    </row>
    <row r="140" spans="5:30" ht="15.75">
      <c r="E140" s="128"/>
      <c r="F140" s="128"/>
      <c r="G140" s="119"/>
      <c r="H140" s="119"/>
      <c r="I140" s="119"/>
      <c r="J140" s="119"/>
      <c r="K140" s="119"/>
      <c r="L140" s="122"/>
      <c r="M140" s="113"/>
      <c r="N140" s="128" t="s">
        <v>481</v>
      </c>
      <c r="O140" s="118">
        <v>0.216</v>
      </c>
      <c r="P140" s="118" t="s">
        <v>477</v>
      </c>
      <c r="Q140" s="118" t="s">
        <v>477</v>
      </c>
      <c r="R140" s="118" t="s">
        <v>477</v>
      </c>
      <c r="S140" s="115">
        <v>0.467</v>
      </c>
      <c r="T140" s="114">
        <v>0.292</v>
      </c>
      <c r="U140" s="114">
        <v>0.207</v>
      </c>
      <c r="V140" s="114">
        <v>0.192</v>
      </c>
      <c r="W140" s="114">
        <v>0.276</v>
      </c>
      <c r="X140" s="114">
        <v>0.575</v>
      </c>
      <c r="Y140" s="114">
        <v>0.331</v>
      </c>
      <c r="Z140" s="114">
        <v>0.249</v>
      </c>
      <c r="AA140" s="114">
        <v>0.237</v>
      </c>
      <c r="AB140" s="114">
        <v>0.311</v>
      </c>
      <c r="AC140" s="114">
        <v>0.649</v>
      </c>
      <c r="AD140" s="128"/>
    </row>
    <row r="141" spans="5:30" ht="15.75">
      <c r="E141" s="128"/>
      <c r="F141" s="128"/>
      <c r="G141" s="119"/>
      <c r="H141" s="119"/>
      <c r="I141" s="119"/>
      <c r="J141" s="119"/>
      <c r="K141" s="119"/>
      <c r="L141" s="122"/>
      <c r="M141" s="113"/>
      <c r="N141" s="128"/>
      <c r="O141" s="118"/>
      <c r="P141" s="118"/>
      <c r="Q141" s="118"/>
      <c r="R141" s="118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28"/>
    </row>
    <row r="142" spans="5:30" ht="15.75">
      <c r="E142" s="128"/>
      <c r="F142" s="128"/>
      <c r="G142" s="119"/>
      <c r="H142" s="119"/>
      <c r="I142" s="119"/>
      <c r="J142" s="119"/>
      <c r="K142" s="119"/>
      <c r="L142" s="122"/>
      <c r="M142" s="113" t="s">
        <v>479</v>
      </c>
      <c r="N142" s="128" t="s">
        <v>486</v>
      </c>
      <c r="O142" s="123">
        <v>3.1</v>
      </c>
      <c r="P142" s="123">
        <v>3.1</v>
      </c>
      <c r="Q142" s="123">
        <v>3.1</v>
      </c>
      <c r="R142" s="123">
        <v>3.1</v>
      </c>
      <c r="S142" s="123">
        <v>3.1</v>
      </c>
      <c r="T142" s="124">
        <v>3.1</v>
      </c>
      <c r="U142" s="124">
        <v>3.1</v>
      </c>
      <c r="V142" s="124">
        <v>3.1</v>
      </c>
      <c r="W142" s="124">
        <v>3.1</v>
      </c>
      <c r="X142" s="124">
        <v>3.1</v>
      </c>
      <c r="Y142" s="124">
        <v>3.1</v>
      </c>
      <c r="Z142" s="124">
        <v>3.1</v>
      </c>
      <c r="AA142" s="124">
        <v>3.1</v>
      </c>
      <c r="AB142" s="124">
        <v>3.1</v>
      </c>
      <c r="AC142" s="124">
        <v>3.1</v>
      </c>
      <c r="AD142" s="128"/>
    </row>
    <row r="143" spans="5:30" ht="15.75">
      <c r="E143" s="128"/>
      <c r="F143" s="128"/>
      <c r="G143" s="119"/>
      <c r="H143" s="119"/>
      <c r="I143" s="119"/>
      <c r="J143" s="119"/>
      <c r="K143" s="119"/>
      <c r="L143" s="122"/>
      <c r="M143" s="113"/>
      <c r="N143" s="128" t="s">
        <v>487</v>
      </c>
      <c r="O143" s="123">
        <v>2.2</v>
      </c>
      <c r="P143" s="123">
        <v>2.2</v>
      </c>
      <c r="Q143" s="123">
        <v>2.2</v>
      </c>
      <c r="R143" s="123">
        <v>2.2</v>
      </c>
      <c r="S143" s="123">
        <v>2.2</v>
      </c>
      <c r="T143" s="124">
        <v>2.6</v>
      </c>
      <c r="U143" s="124">
        <v>2.6</v>
      </c>
      <c r="V143" s="124">
        <v>2.6</v>
      </c>
      <c r="W143" s="124">
        <v>2.6</v>
      </c>
      <c r="X143" s="124">
        <v>2.6</v>
      </c>
      <c r="Y143" s="124">
        <v>2.8</v>
      </c>
      <c r="Z143" s="124">
        <v>2.8</v>
      </c>
      <c r="AA143" s="124">
        <v>2.8</v>
      </c>
      <c r="AB143" s="124">
        <v>2.8</v>
      </c>
      <c r="AC143" s="124">
        <v>2.8</v>
      </c>
      <c r="AD143" s="128"/>
    </row>
    <row r="144" spans="5:30" ht="15.75">
      <c r="E144" s="128"/>
      <c r="F144" s="128"/>
      <c r="G144" s="119"/>
      <c r="H144" s="119"/>
      <c r="I144" s="119"/>
      <c r="J144" s="119"/>
      <c r="K144" s="119"/>
      <c r="L144" s="122"/>
      <c r="M144" s="113"/>
      <c r="N144" s="128" t="s">
        <v>481</v>
      </c>
      <c r="O144" s="123">
        <v>1.8</v>
      </c>
      <c r="P144" s="123">
        <v>1.8</v>
      </c>
      <c r="Q144" s="123">
        <v>1.8</v>
      </c>
      <c r="R144" s="123">
        <v>1.8</v>
      </c>
      <c r="S144" s="123">
        <v>1.8</v>
      </c>
      <c r="T144" s="124">
        <v>2.4</v>
      </c>
      <c r="U144" s="124">
        <v>2.4</v>
      </c>
      <c r="V144" s="124">
        <v>2.4</v>
      </c>
      <c r="W144" s="124">
        <v>2.4</v>
      </c>
      <c r="X144" s="124">
        <v>2.4</v>
      </c>
      <c r="Y144" s="124">
        <v>2.6</v>
      </c>
      <c r="Z144" s="124">
        <v>2.6</v>
      </c>
      <c r="AA144" s="124">
        <v>2.6</v>
      </c>
      <c r="AB144" s="124">
        <v>2.6</v>
      </c>
      <c r="AC144" s="124">
        <v>2.6</v>
      </c>
      <c r="AD144" s="128"/>
    </row>
    <row r="145" spans="5:30" ht="15.75">
      <c r="E145" s="128"/>
      <c r="F145" s="128"/>
      <c r="G145" s="119"/>
      <c r="H145" s="119"/>
      <c r="I145" s="119"/>
      <c r="J145" s="119"/>
      <c r="K145" s="119"/>
      <c r="L145" s="122"/>
      <c r="M145" s="113"/>
      <c r="N145" s="128"/>
      <c r="O145" s="125"/>
      <c r="P145" s="126"/>
      <c r="Q145" s="126"/>
      <c r="R145" s="126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16"/>
      <c r="AD145" s="128"/>
    </row>
    <row r="146" spans="5:30" ht="15.75">
      <c r="E146" s="128"/>
      <c r="F146" s="128"/>
      <c r="G146" s="119"/>
      <c r="H146" s="119"/>
      <c r="I146" s="119"/>
      <c r="J146" s="119"/>
      <c r="K146" s="119"/>
      <c r="L146" s="122"/>
      <c r="M146" s="113"/>
      <c r="N146" s="128"/>
      <c r="O146" s="125"/>
      <c r="P146" s="126"/>
      <c r="Q146" s="126"/>
      <c r="R146" s="126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16"/>
      <c r="AD146" s="128"/>
    </row>
    <row r="147" spans="5:30" ht="15.75">
      <c r="E147" s="128"/>
      <c r="F147" s="128"/>
      <c r="G147" s="119"/>
      <c r="H147" s="119"/>
      <c r="I147" s="119"/>
      <c r="J147" s="119"/>
      <c r="K147" s="119"/>
      <c r="L147" s="122"/>
      <c r="M147" s="113"/>
      <c r="N147" s="128"/>
      <c r="O147" s="125"/>
      <c r="P147" s="126"/>
      <c r="Q147" s="126"/>
      <c r="R147" s="126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16"/>
      <c r="AD147" s="128"/>
    </row>
    <row r="148" spans="5:30" ht="15.75">
      <c r="E148" s="128"/>
      <c r="F148" s="128"/>
      <c r="G148" s="127"/>
      <c r="H148" s="127"/>
      <c r="I148" s="127"/>
      <c r="J148" s="127"/>
      <c r="K148" s="127"/>
      <c r="L148" s="126"/>
      <c r="M148" s="113" t="s">
        <v>480</v>
      </c>
      <c r="N148" s="128"/>
      <c r="O148" s="115">
        <f aca="true" t="shared" si="5" ref="O148:AC148">IF($E$23=1,O130,IF($E$23=2,O131,IF($E$23=3,O132,"")))</f>
        <v>0.73</v>
      </c>
      <c r="P148" s="115">
        <f t="shared" si="5"/>
        <v>0.405</v>
      </c>
      <c r="Q148" s="115">
        <f t="shared" si="5"/>
        <v>0.405</v>
      </c>
      <c r="R148" s="115">
        <f t="shared" si="5"/>
        <v>0.441</v>
      </c>
      <c r="S148" s="115">
        <f t="shared" si="5"/>
        <v>0.82</v>
      </c>
      <c r="T148" s="115">
        <f t="shared" si="5"/>
        <v>0.935</v>
      </c>
      <c r="U148" s="115">
        <f t="shared" si="5"/>
        <v>0.599</v>
      </c>
      <c r="V148" s="115">
        <f t="shared" si="5"/>
        <v>0.599</v>
      </c>
      <c r="W148" s="115">
        <f t="shared" si="5"/>
        <v>0.637</v>
      </c>
      <c r="X148" s="115">
        <f t="shared" si="5"/>
        <v>0.98</v>
      </c>
      <c r="Y148" s="115">
        <f t="shared" si="5"/>
        <v>1.031</v>
      </c>
      <c r="Z148" s="115">
        <f t="shared" si="5"/>
        <v>0.73</v>
      </c>
      <c r="AA148" s="115">
        <f t="shared" si="5"/>
        <v>0.73</v>
      </c>
      <c r="AB148" s="115">
        <f t="shared" si="5"/>
        <v>0.787</v>
      </c>
      <c r="AC148" s="115">
        <f t="shared" si="5"/>
        <v>1.087</v>
      </c>
      <c r="AD148" s="128"/>
    </row>
    <row r="149" spans="5:30" ht="15.75">
      <c r="E149" s="128"/>
      <c r="F149" s="128"/>
      <c r="G149" s="127"/>
      <c r="H149" s="127"/>
      <c r="I149" s="127"/>
      <c r="J149" s="127"/>
      <c r="K149" s="127"/>
      <c r="L149" s="126"/>
      <c r="M149" s="113" t="s">
        <v>475</v>
      </c>
      <c r="N149" s="128"/>
      <c r="O149" s="115">
        <f aca="true" t="shared" si="6" ref="O149:AC149">IF($E$23=1,O134,IF($E$23=2,O135,IF($E$23=3,O136,"")))</f>
        <v>0.41</v>
      </c>
      <c r="P149" s="115">
        <f t="shared" si="6"/>
        <v>0.318</v>
      </c>
      <c r="Q149" s="115">
        <f t="shared" si="6"/>
        <v>0.291</v>
      </c>
      <c r="R149" s="115">
        <f t="shared" si="6"/>
        <v>0.41</v>
      </c>
      <c r="S149" s="115">
        <f t="shared" si="6"/>
        <v>0.847</v>
      </c>
      <c r="T149" s="115">
        <f t="shared" si="6"/>
        <v>0.515</v>
      </c>
      <c r="U149" s="115">
        <f t="shared" si="6"/>
        <v>0.427</v>
      </c>
      <c r="V149" s="115">
        <f t="shared" si="6"/>
        <v>0.394</v>
      </c>
      <c r="W149" s="115">
        <f t="shared" si="6"/>
        <v>0.515</v>
      </c>
      <c r="X149" s="115">
        <f t="shared" si="6"/>
        <v>1.02</v>
      </c>
      <c r="Y149" s="115">
        <f t="shared" si="6"/>
        <v>0.575</v>
      </c>
      <c r="Z149" s="115">
        <f t="shared" si="6"/>
        <v>0.49</v>
      </c>
      <c r="AA149" s="115">
        <f t="shared" si="6"/>
        <v>0.467</v>
      </c>
      <c r="AB149" s="115">
        <f t="shared" si="6"/>
        <v>0.575</v>
      </c>
      <c r="AC149" s="115">
        <f t="shared" si="6"/>
        <v>1.136</v>
      </c>
      <c r="AD149" s="128"/>
    </row>
    <row r="150" spans="5:30" ht="15.75">
      <c r="E150" s="128"/>
      <c r="F150" s="128"/>
      <c r="G150" s="127"/>
      <c r="H150" s="127"/>
      <c r="I150" s="127"/>
      <c r="J150" s="127"/>
      <c r="K150" s="127"/>
      <c r="L150" s="126"/>
      <c r="M150" s="113" t="s">
        <v>478</v>
      </c>
      <c r="N150" s="128"/>
      <c r="O150" s="115">
        <f aca="true" t="shared" si="7" ref="O150:AC150">IF($E$23=1,O138,IF($E$23=2,O139,IF($E$23=3,O140,"")))</f>
        <v>0.413</v>
      </c>
      <c r="P150" s="115">
        <f t="shared" si="7"/>
        <v>0.292</v>
      </c>
      <c r="Q150" s="115">
        <f t="shared" si="7"/>
        <v>0.269</v>
      </c>
      <c r="R150" s="115">
        <f t="shared" si="7"/>
        <v>0.397</v>
      </c>
      <c r="S150" s="115">
        <f t="shared" si="7"/>
        <v>0.806</v>
      </c>
      <c r="T150" s="115">
        <f t="shared" si="7"/>
        <v>0.549</v>
      </c>
      <c r="U150" s="115">
        <f t="shared" si="7"/>
        <v>0.397</v>
      </c>
      <c r="V150" s="115">
        <f t="shared" si="7"/>
        <v>0.368</v>
      </c>
      <c r="W150" s="115">
        <f t="shared" si="7"/>
        <v>0.521</v>
      </c>
      <c r="X150" s="115">
        <f t="shared" si="7"/>
        <v>0.962</v>
      </c>
      <c r="Y150" s="115">
        <f t="shared" si="7"/>
        <v>0.617</v>
      </c>
      <c r="Z150" s="115">
        <f t="shared" si="7"/>
        <v>0.472</v>
      </c>
      <c r="AA150" s="115">
        <f t="shared" si="7"/>
        <v>0.45</v>
      </c>
      <c r="AB150" s="115">
        <f t="shared" si="7"/>
        <v>0.581</v>
      </c>
      <c r="AC150" s="115">
        <f t="shared" si="7"/>
        <v>1.064</v>
      </c>
      <c r="AD150" s="128"/>
    </row>
    <row r="151" spans="5:30" ht="15.75">
      <c r="E151" s="128"/>
      <c r="F151" s="128"/>
      <c r="G151" s="127"/>
      <c r="H151" s="127"/>
      <c r="I151" s="127"/>
      <c r="J151" s="127"/>
      <c r="K151" s="127"/>
      <c r="L151" s="126"/>
      <c r="M151" s="113" t="s">
        <v>479</v>
      </c>
      <c r="N151" s="128"/>
      <c r="O151" s="115">
        <f aca="true" t="shared" si="8" ref="O151:AC151">IF($E$23=1,O142,IF($E$23=2,O143,IF($E$23=3,O144,"")))</f>
        <v>3.1</v>
      </c>
      <c r="P151" s="115">
        <f t="shared" si="8"/>
        <v>3.1</v>
      </c>
      <c r="Q151" s="115">
        <f t="shared" si="8"/>
        <v>3.1</v>
      </c>
      <c r="R151" s="115">
        <f t="shared" si="8"/>
        <v>3.1</v>
      </c>
      <c r="S151" s="115">
        <f t="shared" si="8"/>
        <v>3.1</v>
      </c>
      <c r="T151" s="115">
        <f t="shared" si="8"/>
        <v>3.1</v>
      </c>
      <c r="U151" s="115">
        <f t="shared" si="8"/>
        <v>3.1</v>
      </c>
      <c r="V151" s="115">
        <f t="shared" si="8"/>
        <v>3.1</v>
      </c>
      <c r="W151" s="115">
        <f t="shared" si="8"/>
        <v>3.1</v>
      </c>
      <c r="X151" s="115">
        <f t="shared" si="8"/>
        <v>3.1</v>
      </c>
      <c r="Y151" s="115">
        <f t="shared" si="8"/>
        <v>3.1</v>
      </c>
      <c r="Z151" s="115">
        <f t="shared" si="8"/>
        <v>3.1</v>
      </c>
      <c r="AA151" s="115">
        <f t="shared" si="8"/>
        <v>3.1</v>
      </c>
      <c r="AB151" s="115">
        <f t="shared" si="8"/>
        <v>3.1</v>
      </c>
      <c r="AC151" s="115">
        <f t="shared" si="8"/>
        <v>3.1</v>
      </c>
      <c r="AD151" s="128"/>
    </row>
    <row r="152" spans="5:30" ht="12.75">
      <c r="E152" s="128"/>
      <c r="F152" s="128"/>
      <c r="G152" s="127"/>
      <c r="H152" s="127"/>
      <c r="I152" s="127"/>
      <c r="J152" s="127"/>
      <c r="K152" s="127"/>
      <c r="L152" s="126"/>
      <c r="M152" s="126"/>
      <c r="N152" s="125"/>
      <c r="O152" s="125"/>
      <c r="P152" s="126"/>
      <c r="Q152" s="126"/>
      <c r="R152" s="126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8"/>
    </row>
    <row r="153" spans="5:30" ht="12.75"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</row>
    <row r="154" spans="5:30" ht="12.75"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</row>
    <row r="155" spans="5:30" ht="12.75"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</row>
    <row r="156" spans="5:30" ht="12.75"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</row>
    <row r="157" spans="5:30" ht="12.75"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</row>
  </sheetData>
  <sheetProtection password="A454" sheet="1" objects="1" scenarios="1" selectLockedCells="1"/>
  <mergeCells count="1">
    <mergeCell ref="I1:J1"/>
  </mergeCells>
  <printOptions/>
  <pageMargins left="0.25" right="0.25" top="0.75" bottom="0.75" header="0.3" footer="0.3"/>
  <pageSetup fitToHeight="1" fitToWidth="1" horizontalDpi="300" verticalDpi="300" orientation="portrait" scale="8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N446"/>
  <sheetViews>
    <sheetView showGridLines="0" rightToLeft="1" zoomScale="130" zoomScaleNormal="130" zoomScalePageLayoutView="0" workbookViewId="0" topLeftCell="A1">
      <pane xSplit="12" ySplit="21" topLeftCell="M22" activePane="bottomRight" state="frozen"/>
      <selection pane="topLeft" activeCell="H117" sqref="H117"/>
      <selection pane="topRight" activeCell="H117" sqref="H117"/>
      <selection pane="bottomLeft" activeCell="H117" sqref="H117"/>
      <selection pane="bottomRight" activeCell="A1" sqref="A1"/>
    </sheetView>
  </sheetViews>
  <sheetFormatPr defaultColWidth="9.140625" defaultRowHeight="12.75" outlineLevelRow="1"/>
  <cols>
    <col min="1" max="1" width="1.1484375" style="0" customWidth="1"/>
    <col min="2" max="2" width="29.8515625" style="0" customWidth="1"/>
    <col min="3" max="3" width="4.8515625" style="0" customWidth="1"/>
    <col min="4" max="4" width="4.28125" style="0" customWidth="1"/>
    <col min="5" max="5" width="6.57421875" style="0" customWidth="1"/>
    <col min="6" max="6" width="3.28125" style="0" customWidth="1"/>
    <col min="7" max="7" width="18.28125" style="0" customWidth="1"/>
    <col min="8" max="8" width="13.57421875" style="0" customWidth="1"/>
    <col min="9" max="9" width="13.140625" style="0" customWidth="1"/>
    <col min="10" max="10" width="3.00390625" style="0" customWidth="1"/>
    <col min="12" max="12" width="30.7109375" style="0" customWidth="1"/>
    <col min="14" max="14" width="2.57421875" style="0" customWidth="1"/>
    <col min="15" max="15" width="12.7109375" style="0" customWidth="1"/>
    <col min="16" max="16" width="10.57421875" style="0" customWidth="1"/>
    <col min="17" max="17" width="15.421875" style="0" customWidth="1"/>
  </cols>
  <sheetData>
    <row r="1" spans="1:23" ht="4.5" customHeight="1">
      <c r="A1" s="13"/>
      <c r="B1" s="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8"/>
      <c r="O1" s="8"/>
      <c r="P1" s="9"/>
      <c r="Q1" s="9"/>
      <c r="R1" s="9"/>
      <c r="S1" s="9"/>
      <c r="T1" s="9"/>
      <c r="U1" s="9"/>
      <c r="V1" s="9"/>
      <c r="W1" s="9"/>
    </row>
    <row r="2" spans="1:23" ht="3.75" customHeight="1">
      <c r="A2" s="13"/>
      <c r="B2" s="420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8"/>
      <c r="O2" s="98"/>
      <c r="P2" s="98"/>
      <c r="Q2" s="98"/>
      <c r="R2" s="98"/>
      <c r="S2" s="9"/>
      <c r="T2" s="9"/>
      <c r="U2" s="9"/>
      <c r="V2" s="9"/>
      <c r="W2" s="9"/>
    </row>
    <row r="3" spans="1:23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>
        <v>0</v>
      </c>
      <c r="M3" s="13"/>
      <c r="N3" s="8"/>
      <c r="O3" s="98"/>
      <c r="P3" s="99" t="str">
        <f>VLOOKUP(C115,A115:B129,2,TRUE)</f>
        <v>7. سفال، کاشی </v>
      </c>
      <c r="Q3" s="99"/>
      <c r="R3" s="100"/>
      <c r="S3" s="10"/>
      <c r="T3" s="10"/>
      <c r="U3" s="10"/>
      <c r="V3" s="10"/>
      <c r="W3" s="10"/>
    </row>
    <row r="4" spans="1:23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8"/>
      <c r="O4" s="98"/>
      <c r="P4" s="141" t="str">
        <f>VLOOKUP(K115,E115:G129,3,TRUE)</f>
        <v>متداول</v>
      </c>
      <c r="Q4" s="141"/>
      <c r="R4" s="102"/>
      <c r="S4" s="10"/>
      <c r="T4" s="10"/>
      <c r="U4" s="10"/>
      <c r="V4" s="10"/>
      <c r="W4" s="10"/>
    </row>
    <row r="5" spans="1:23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8"/>
      <c r="O5" s="98"/>
      <c r="P5" s="141" t="str">
        <f>VLOOKUP(O115,K115:L129,2,TRUE)</f>
        <v>چگالی اسمي: 2400</v>
      </c>
      <c r="Q5" s="141"/>
      <c r="R5" s="102"/>
      <c r="S5" s="10"/>
      <c r="T5" s="10"/>
      <c r="U5" s="10"/>
      <c r="V5" s="10"/>
      <c r="W5" s="10"/>
    </row>
    <row r="6" spans="1:23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8"/>
      <c r="O6" s="98"/>
      <c r="P6" s="140"/>
      <c r="Q6" s="140"/>
      <c r="R6" s="98"/>
      <c r="S6" s="10"/>
      <c r="T6" s="10"/>
      <c r="U6" s="10"/>
      <c r="V6" s="10"/>
      <c r="W6" s="10"/>
    </row>
    <row r="7" spans="1:23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8"/>
      <c r="O7" s="98"/>
      <c r="P7" s="150" t="s">
        <v>328</v>
      </c>
      <c r="Q7" s="150" t="s">
        <v>435</v>
      </c>
      <c r="R7" s="98"/>
      <c r="S7" s="10"/>
      <c r="T7" s="10"/>
      <c r="U7" s="10"/>
      <c r="V7" s="10"/>
      <c r="W7" s="10"/>
    </row>
    <row r="8" spans="1:23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8"/>
      <c r="O8" s="98"/>
      <c r="P8" s="150" t="str">
        <f>IF(O115=0,0,VLOOKUP(O115,DataBase!D4:I211,5,TRUE))</f>
        <v>2300  تا  2400</v>
      </c>
      <c r="Q8" s="151">
        <f>IF(O115=0,0,VLOOKUP(O115,DataBase!D4:I211,6,TRUE))</f>
        <v>1.04</v>
      </c>
      <c r="R8" s="98"/>
      <c r="S8" s="10"/>
      <c r="T8" s="10"/>
      <c r="U8" s="10"/>
      <c r="V8" s="10"/>
      <c r="W8" s="10"/>
    </row>
    <row r="9" spans="1:23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8"/>
      <c r="O9" s="98"/>
      <c r="P9" s="98"/>
      <c r="Q9" s="98"/>
      <c r="R9" s="98"/>
      <c r="S9" s="10"/>
      <c r="T9" s="10"/>
      <c r="U9" s="10"/>
      <c r="V9" s="10"/>
      <c r="W9" s="10"/>
    </row>
    <row r="10" spans="1:23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8"/>
      <c r="O10" s="98"/>
      <c r="P10" s="98"/>
      <c r="Q10" s="98"/>
      <c r="R10" s="98"/>
      <c r="S10" s="10"/>
      <c r="T10" s="10"/>
      <c r="U10" s="10"/>
      <c r="V10" s="10"/>
      <c r="W10" s="10"/>
    </row>
    <row r="11" spans="1:23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8"/>
      <c r="O11" s="8"/>
      <c r="P11" s="10"/>
      <c r="Q11" s="10"/>
      <c r="R11" s="10"/>
      <c r="S11" s="10"/>
      <c r="T11" s="10"/>
      <c r="U11" s="10"/>
      <c r="V11" s="10"/>
      <c r="W11" s="10"/>
    </row>
    <row r="12" spans="1:23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8"/>
      <c r="O12" s="8"/>
      <c r="P12" s="10"/>
      <c r="Q12" s="10"/>
      <c r="R12" s="10"/>
      <c r="S12" s="10"/>
      <c r="T12" s="10"/>
      <c r="U12" s="10"/>
      <c r="V12" s="10"/>
      <c r="W12" s="10"/>
    </row>
    <row r="13" spans="1:23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8"/>
      <c r="O13" s="8"/>
      <c r="P13" s="10"/>
      <c r="Q13" s="10"/>
      <c r="R13" s="10"/>
      <c r="S13" s="10"/>
      <c r="T13" s="10"/>
      <c r="U13" s="10"/>
      <c r="V13" s="10"/>
      <c r="W13" s="10"/>
    </row>
    <row r="14" spans="1:23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8"/>
      <c r="O14" s="8"/>
      <c r="P14" s="10"/>
      <c r="Q14" s="10"/>
      <c r="R14" s="10"/>
      <c r="S14" s="10"/>
      <c r="T14" s="10"/>
      <c r="U14" s="10"/>
      <c r="V14" s="10"/>
      <c r="W14" s="10"/>
    </row>
    <row r="15" spans="1:23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8"/>
      <c r="O15" s="8"/>
      <c r="P15" s="10"/>
      <c r="Q15" s="10"/>
      <c r="R15" s="10"/>
      <c r="S15" s="10"/>
      <c r="T15" s="10"/>
      <c r="U15" s="10"/>
      <c r="V15" s="10"/>
      <c r="W15" s="10"/>
    </row>
    <row r="16" spans="1:23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8"/>
      <c r="O16" s="8"/>
      <c r="P16" s="10"/>
      <c r="Q16" s="10"/>
      <c r="R16" s="10"/>
      <c r="S16" s="10"/>
      <c r="T16" s="10"/>
      <c r="U16" s="10"/>
      <c r="V16" s="10"/>
      <c r="W16" s="10"/>
    </row>
    <row r="17" spans="1:23" ht="12.75">
      <c r="A17" s="13"/>
      <c r="B17" s="13"/>
      <c r="C17" s="13"/>
      <c r="D17" s="13"/>
      <c r="E17" s="13"/>
      <c r="F17" s="13"/>
      <c r="G17" s="13"/>
      <c r="H17" s="14" t="str">
        <f>Q7</f>
        <v>ضریب هدایت حرارت</v>
      </c>
      <c r="I17" s="14">
        <f>Q8</f>
        <v>1.04</v>
      </c>
      <c r="J17" s="13"/>
      <c r="K17" s="13"/>
      <c r="L17" s="93" t="s">
        <v>559</v>
      </c>
      <c r="M17" s="13"/>
      <c r="N17" s="8"/>
      <c r="O17" s="8"/>
      <c r="P17" s="10"/>
      <c r="Q17" s="10"/>
      <c r="R17" s="10"/>
      <c r="S17" s="10"/>
      <c r="T17" s="10"/>
      <c r="U17" s="10"/>
      <c r="V17" s="10"/>
      <c r="W17" s="10"/>
    </row>
    <row r="18" spans="1:23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93" t="s">
        <v>560</v>
      </c>
      <c r="M18" s="13"/>
      <c r="N18" s="8"/>
      <c r="O18" s="8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4"/>
      <c r="M19" s="13"/>
      <c r="N19" s="8"/>
      <c r="O19" s="8"/>
      <c r="P19" s="10"/>
      <c r="Q19" s="10"/>
      <c r="R19" s="10"/>
      <c r="S19" s="10"/>
      <c r="T19" s="10"/>
      <c r="U19" s="10"/>
      <c r="V19" s="10"/>
      <c r="W19" s="10"/>
    </row>
    <row r="20" spans="1:23" ht="31.5" customHeight="1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3"/>
      <c r="N20" s="13"/>
      <c r="O20" s="13"/>
      <c r="P20" s="446"/>
      <c r="Q20" s="446"/>
      <c r="R20" s="446"/>
      <c r="S20" s="446"/>
      <c r="T20" s="446"/>
      <c r="U20" s="446"/>
      <c r="V20" s="10"/>
      <c r="W20" s="10"/>
    </row>
    <row r="21" spans="1:23" ht="64.5" customHeight="1">
      <c r="A21" s="419"/>
      <c r="B21" s="419"/>
      <c r="C21" s="419"/>
      <c r="D21" s="419"/>
      <c r="E21" s="419"/>
      <c r="F21" s="419"/>
      <c r="G21" s="419"/>
      <c r="H21" s="140"/>
      <c r="I21" s="140"/>
      <c r="J21" s="140"/>
      <c r="K21" s="140"/>
      <c r="L21" s="140"/>
      <c r="M21" s="13"/>
      <c r="N21" s="13"/>
      <c r="O21" s="13"/>
      <c r="P21" s="446"/>
      <c r="Q21" s="446"/>
      <c r="R21" s="446"/>
      <c r="S21" s="446"/>
      <c r="T21" s="446"/>
      <c r="U21" s="446"/>
      <c r="V21" s="10"/>
      <c r="W21" s="10"/>
    </row>
    <row r="22" spans="1:40" ht="96" outlineLevel="1">
      <c r="A22" s="419"/>
      <c r="B22" s="439" t="str">
        <f>P3</f>
        <v>7. سفال، کاشی </v>
      </c>
      <c r="C22" s="439" t="str">
        <f>P4</f>
        <v>متداول</v>
      </c>
      <c r="D22" s="440" t="str">
        <f>P5</f>
        <v>چگالی اسمي: 2400</v>
      </c>
      <c r="E22" s="441">
        <f>Q8</f>
        <v>1.04</v>
      </c>
      <c r="F22" s="439" t="str">
        <f>Q7</f>
        <v>ضریب هدایت حرارت</v>
      </c>
      <c r="G22" s="434"/>
      <c r="H22" s="454"/>
      <c r="I22" s="454"/>
      <c r="J22" s="454"/>
      <c r="K22" s="454"/>
      <c r="L22" s="140"/>
      <c r="M22" s="452"/>
      <c r="N22" s="445"/>
      <c r="O22" s="445"/>
      <c r="P22" s="446"/>
      <c r="Q22" s="446"/>
      <c r="R22" s="446"/>
      <c r="S22" s="446"/>
      <c r="T22" s="446"/>
      <c r="U22" s="446"/>
      <c r="V22" s="442"/>
      <c r="W22" s="442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3"/>
      <c r="AI22" s="443"/>
      <c r="AJ22" s="443"/>
      <c r="AK22" s="443"/>
      <c r="AL22" s="443"/>
      <c r="AM22" s="443"/>
      <c r="AN22" s="443"/>
    </row>
    <row r="23" spans="1:40" ht="21" outlineLevel="1">
      <c r="A23" s="419"/>
      <c r="B23" s="435"/>
      <c r="C23" s="436"/>
      <c r="D23" s="436"/>
      <c r="E23" s="436"/>
      <c r="F23" s="436"/>
      <c r="G23" s="436"/>
      <c r="H23" s="455"/>
      <c r="I23" s="455"/>
      <c r="J23" s="455"/>
      <c r="K23" s="455"/>
      <c r="L23" s="140"/>
      <c r="M23" s="453"/>
      <c r="N23" s="445"/>
      <c r="O23" s="445"/>
      <c r="P23" s="446"/>
      <c r="Q23" s="446"/>
      <c r="R23" s="446"/>
      <c r="S23" s="446"/>
      <c r="T23" s="446"/>
      <c r="U23" s="446"/>
      <c r="V23" s="442"/>
      <c r="W23" s="442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3"/>
      <c r="AI23" s="443"/>
      <c r="AJ23" s="443"/>
      <c r="AK23" s="443"/>
      <c r="AL23" s="443"/>
      <c r="AM23" s="443"/>
      <c r="AN23" s="443"/>
    </row>
    <row r="24" spans="1:40" ht="21" outlineLevel="1">
      <c r="A24" s="419"/>
      <c r="B24" s="419"/>
      <c r="C24" s="437"/>
      <c r="D24" s="437"/>
      <c r="E24" s="437"/>
      <c r="F24" s="437"/>
      <c r="G24" s="437"/>
      <c r="H24" s="456"/>
      <c r="I24" s="456"/>
      <c r="J24" s="456"/>
      <c r="K24" s="456"/>
      <c r="L24" s="456"/>
      <c r="M24" s="447"/>
      <c r="N24" s="447"/>
      <c r="O24" s="447"/>
      <c r="P24" s="446"/>
      <c r="Q24" s="446"/>
      <c r="R24" s="446"/>
      <c r="S24" s="446"/>
      <c r="T24" s="446"/>
      <c r="U24" s="446"/>
      <c r="V24" s="442"/>
      <c r="W24" s="442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3"/>
      <c r="AI24" s="443"/>
      <c r="AJ24" s="443"/>
      <c r="AK24" s="443"/>
      <c r="AL24" s="443"/>
      <c r="AM24" s="443"/>
      <c r="AN24" s="443"/>
    </row>
    <row r="25" spans="1:40" ht="12.75" outlineLevel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446"/>
      <c r="N25" s="446"/>
      <c r="O25" s="446"/>
      <c r="P25" s="446"/>
      <c r="Q25" s="446"/>
      <c r="R25" s="446"/>
      <c r="S25" s="446"/>
      <c r="T25" s="446"/>
      <c r="U25" s="446"/>
      <c r="V25" s="442"/>
      <c r="W25" s="442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3"/>
      <c r="AI25" s="443"/>
      <c r="AJ25" s="443"/>
      <c r="AK25" s="443"/>
      <c r="AL25" s="443"/>
      <c r="AM25" s="443"/>
      <c r="AN25" s="443"/>
    </row>
    <row r="26" spans="1:40" ht="12.75" outlineLevel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446"/>
      <c r="N26" s="446"/>
      <c r="O26" s="446"/>
      <c r="P26" s="446"/>
      <c r="Q26" s="446"/>
      <c r="R26" s="446"/>
      <c r="S26" s="446"/>
      <c r="T26" s="446"/>
      <c r="U26" s="446"/>
      <c r="V26" s="442"/>
      <c r="W26" s="442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3"/>
      <c r="AI26" s="443"/>
      <c r="AJ26" s="443"/>
      <c r="AK26" s="443"/>
      <c r="AL26" s="443"/>
      <c r="AM26" s="443"/>
      <c r="AN26" s="443"/>
    </row>
    <row r="27" spans="1:40" ht="12.75" outlineLevel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446"/>
      <c r="N27" s="446"/>
      <c r="O27" s="446"/>
      <c r="P27" s="446"/>
      <c r="Q27" s="446"/>
      <c r="R27" s="446"/>
      <c r="S27" s="446"/>
      <c r="T27" s="446"/>
      <c r="U27" s="446"/>
      <c r="V27" s="442"/>
      <c r="W27" s="442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3"/>
      <c r="AI27" s="443"/>
      <c r="AJ27" s="443"/>
      <c r="AK27" s="443"/>
      <c r="AL27" s="443"/>
      <c r="AM27" s="443"/>
      <c r="AN27" s="443"/>
    </row>
    <row r="28" spans="1:40" ht="12.75" outlineLevel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446"/>
      <c r="N28" s="446"/>
      <c r="O28" s="446"/>
      <c r="P28" s="446"/>
      <c r="Q28" s="446"/>
      <c r="R28" s="446"/>
      <c r="S28" s="446"/>
      <c r="T28" s="446"/>
      <c r="U28" s="446"/>
      <c r="V28" s="442"/>
      <c r="W28" s="442"/>
      <c r="X28" s="444"/>
      <c r="Y28" s="444"/>
      <c r="Z28" s="444"/>
      <c r="AA28" s="444"/>
      <c r="AB28" s="444"/>
      <c r="AC28" s="444"/>
      <c r="AD28" s="444"/>
      <c r="AE28" s="444"/>
      <c r="AF28" s="444"/>
      <c r="AG28" s="444"/>
      <c r="AH28" s="443"/>
      <c r="AI28" s="443"/>
      <c r="AJ28" s="443"/>
      <c r="AK28" s="443"/>
      <c r="AL28" s="443"/>
      <c r="AM28" s="443"/>
      <c r="AN28" s="443"/>
    </row>
    <row r="29" spans="1:40" ht="12.75" outlineLevel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446"/>
      <c r="N29" s="446"/>
      <c r="O29" s="446"/>
      <c r="P29" s="446"/>
      <c r="Q29" s="446"/>
      <c r="R29" s="446"/>
      <c r="S29" s="446"/>
      <c r="T29" s="446"/>
      <c r="U29" s="446"/>
      <c r="V29" s="442"/>
      <c r="W29" s="442"/>
      <c r="X29" s="444"/>
      <c r="Y29" s="444"/>
      <c r="Z29" s="444"/>
      <c r="AA29" s="444"/>
      <c r="AB29" s="444"/>
      <c r="AC29" s="444"/>
      <c r="AD29" s="444"/>
      <c r="AE29" s="444"/>
      <c r="AF29" s="444"/>
      <c r="AG29" s="444"/>
      <c r="AH29" s="443"/>
      <c r="AI29" s="443"/>
      <c r="AJ29" s="443"/>
      <c r="AK29" s="443"/>
      <c r="AL29" s="443"/>
      <c r="AM29" s="443"/>
      <c r="AN29" s="443"/>
    </row>
    <row r="30" spans="1:40" ht="12.75" outlineLevel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446"/>
      <c r="N30" s="446"/>
      <c r="O30" s="446"/>
      <c r="P30" s="446"/>
      <c r="Q30" s="446"/>
      <c r="R30" s="446"/>
      <c r="S30" s="446"/>
      <c r="T30" s="446"/>
      <c r="U30" s="446"/>
      <c r="V30" s="442"/>
      <c r="W30" s="442"/>
      <c r="X30" s="444"/>
      <c r="Y30" s="444"/>
      <c r="Z30" s="444"/>
      <c r="AA30" s="444"/>
      <c r="AB30" s="444"/>
      <c r="AC30" s="444"/>
      <c r="AD30" s="444"/>
      <c r="AE30" s="444"/>
      <c r="AF30" s="444"/>
      <c r="AG30" s="444"/>
      <c r="AH30" s="443"/>
      <c r="AI30" s="443"/>
      <c r="AJ30" s="443"/>
      <c r="AK30" s="443"/>
      <c r="AL30" s="443"/>
      <c r="AM30" s="443"/>
      <c r="AN30" s="443"/>
    </row>
    <row r="31" spans="1:40" ht="12.75" outlineLevel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446"/>
      <c r="N31" s="446"/>
      <c r="O31" s="446"/>
      <c r="P31" s="446"/>
      <c r="Q31" s="446"/>
      <c r="R31" s="446"/>
      <c r="S31" s="446"/>
      <c r="T31" s="446"/>
      <c r="U31" s="446"/>
      <c r="V31" s="442"/>
      <c r="W31" s="442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3"/>
      <c r="AI31" s="443"/>
      <c r="AJ31" s="443"/>
      <c r="AK31" s="443"/>
      <c r="AL31" s="443"/>
      <c r="AM31" s="443"/>
      <c r="AN31" s="443"/>
    </row>
    <row r="32" spans="1:40" ht="12.75" outlineLevel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446"/>
      <c r="N32" s="446"/>
      <c r="O32" s="446"/>
      <c r="P32" s="446"/>
      <c r="Q32" s="446"/>
      <c r="R32" s="446"/>
      <c r="S32" s="446"/>
      <c r="T32" s="446"/>
      <c r="U32" s="446"/>
      <c r="V32" s="442"/>
      <c r="W32" s="442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3"/>
      <c r="AI32" s="443"/>
      <c r="AJ32" s="443"/>
      <c r="AK32" s="443"/>
      <c r="AL32" s="443"/>
      <c r="AM32" s="443"/>
      <c r="AN32" s="443"/>
    </row>
    <row r="33" spans="1:40" ht="12.75" outlineLevel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446"/>
      <c r="N33" s="446"/>
      <c r="O33" s="446"/>
      <c r="P33" s="446"/>
      <c r="Q33" s="446"/>
      <c r="R33" s="446"/>
      <c r="S33" s="446"/>
      <c r="T33" s="446"/>
      <c r="U33" s="446"/>
      <c r="V33" s="442"/>
      <c r="W33" s="442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3"/>
      <c r="AI33" s="443"/>
      <c r="AJ33" s="443"/>
      <c r="AK33" s="443"/>
      <c r="AL33" s="443"/>
      <c r="AM33" s="443"/>
      <c r="AN33" s="443"/>
    </row>
    <row r="34" spans="1:40" ht="12.75" outlineLevel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446"/>
      <c r="N34" s="446"/>
      <c r="O34" s="446"/>
      <c r="P34" s="446"/>
      <c r="Q34" s="446"/>
      <c r="R34" s="446"/>
      <c r="S34" s="446"/>
      <c r="T34" s="446"/>
      <c r="U34" s="446"/>
      <c r="V34" s="442"/>
      <c r="W34" s="442"/>
      <c r="X34" s="444"/>
      <c r="Y34" s="444"/>
      <c r="Z34" s="444"/>
      <c r="AA34" s="444"/>
      <c r="AB34" s="444"/>
      <c r="AC34" s="444"/>
      <c r="AD34" s="444"/>
      <c r="AE34" s="444"/>
      <c r="AF34" s="444"/>
      <c r="AG34" s="444"/>
      <c r="AH34" s="443"/>
      <c r="AI34" s="443"/>
      <c r="AJ34" s="443"/>
      <c r="AK34" s="443"/>
      <c r="AL34" s="443"/>
      <c r="AM34" s="443"/>
      <c r="AN34" s="443"/>
    </row>
    <row r="35" spans="1:40" ht="12.75" outlineLevel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1"/>
      <c r="N35" s="11"/>
      <c r="O35" s="11"/>
      <c r="P35" s="11"/>
      <c r="Q35" s="11"/>
      <c r="R35" s="11"/>
      <c r="S35" s="11"/>
      <c r="T35" s="11"/>
      <c r="U35" s="11"/>
      <c r="V35" s="444"/>
      <c r="W35" s="444"/>
      <c r="X35" s="444"/>
      <c r="Y35" s="444"/>
      <c r="Z35" s="444"/>
      <c r="AA35" s="444"/>
      <c r="AB35" s="444"/>
      <c r="AC35" s="444"/>
      <c r="AD35" s="444"/>
      <c r="AE35" s="444"/>
      <c r="AF35" s="444"/>
      <c r="AG35" s="444"/>
      <c r="AH35" s="443"/>
      <c r="AI35" s="443"/>
      <c r="AJ35" s="443"/>
      <c r="AK35" s="443"/>
      <c r="AL35" s="443"/>
      <c r="AM35" s="443"/>
      <c r="AN35" s="443"/>
    </row>
    <row r="36" spans="1:40" ht="12.75" outlineLevel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1"/>
      <c r="N36" s="11"/>
      <c r="O36" s="11"/>
      <c r="P36" s="11"/>
      <c r="Q36" s="11"/>
      <c r="R36" s="11"/>
      <c r="S36" s="11"/>
      <c r="T36" s="11"/>
      <c r="U36" s="11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4"/>
      <c r="AG36" s="444"/>
      <c r="AH36" s="443"/>
      <c r="AI36" s="443"/>
      <c r="AJ36" s="443"/>
      <c r="AK36" s="443"/>
      <c r="AL36" s="443"/>
      <c r="AM36" s="443"/>
      <c r="AN36" s="443"/>
    </row>
    <row r="37" spans="1:40" ht="12.75" outlineLevel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1"/>
      <c r="N37" s="11"/>
      <c r="O37" s="11"/>
      <c r="P37" s="11"/>
      <c r="Q37" s="11"/>
      <c r="R37" s="11"/>
      <c r="S37" s="11"/>
      <c r="T37" s="11"/>
      <c r="U37" s="11"/>
      <c r="V37" s="444"/>
      <c r="W37" s="444"/>
      <c r="X37" s="444"/>
      <c r="Y37" s="444"/>
      <c r="Z37" s="444"/>
      <c r="AA37" s="444"/>
      <c r="AB37" s="444"/>
      <c r="AC37" s="444"/>
      <c r="AD37" s="444"/>
      <c r="AE37" s="444"/>
      <c r="AF37" s="444"/>
      <c r="AG37" s="444"/>
      <c r="AH37" s="443"/>
      <c r="AI37" s="443"/>
      <c r="AJ37" s="443"/>
      <c r="AK37" s="443"/>
      <c r="AL37" s="443"/>
      <c r="AM37" s="443"/>
      <c r="AN37" s="443"/>
    </row>
    <row r="38" spans="1:40" ht="12.75" outlineLevel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1"/>
      <c r="N38" s="11"/>
      <c r="O38" s="11"/>
      <c r="P38" s="11"/>
      <c r="Q38" s="11"/>
      <c r="R38" s="11"/>
      <c r="S38" s="11"/>
      <c r="T38" s="11"/>
      <c r="U38" s="11"/>
      <c r="V38" s="444"/>
      <c r="W38" s="444"/>
      <c r="X38" s="444"/>
      <c r="Y38" s="444"/>
      <c r="Z38" s="444"/>
      <c r="AA38" s="444"/>
      <c r="AB38" s="444"/>
      <c r="AC38" s="444"/>
      <c r="AD38" s="444"/>
      <c r="AE38" s="444"/>
      <c r="AF38" s="444"/>
      <c r="AG38" s="444"/>
      <c r="AH38" s="443"/>
      <c r="AI38" s="443"/>
      <c r="AJ38" s="443"/>
      <c r="AK38" s="443"/>
      <c r="AL38" s="443"/>
      <c r="AM38" s="443"/>
      <c r="AN38" s="443"/>
    </row>
    <row r="39" spans="1:40" ht="12.75" outlineLevel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1"/>
      <c r="N39" s="11"/>
      <c r="O39" s="11"/>
      <c r="P39" s="11"/>
      <c r="Q39" s="11"/>
      <c r="R39" s="11"/>
      <c r="S39" s="11"/>
      <c r="T39" s="11"/>
      <c r="U39" s="11"/>
      <c r="V39" s="444"/>
      <c r="W39" s="444"/>
      <c r="X39" s="444"/>
      <c r="Y39" s="444"/>
      <c r="Z39" s="444"/>
      <c r="AA39" s="444"/>
      <c r="AB39" s="444"/>
      <c r="AC39" s="444"/>
      <c r="AD39" s="444"/>
      <c r="AE39" s="444"/>
      <c r="AF39" s="444"/>
      <c r="AG39" s="444"/>
      <c r="AH39" s="443"/>
      <c r="AI39" s="443"/>
      <c r="AJ39" s="443"/>
      <c r="AK39" s="443"/>
      <c r="AL39" s="443"/>
      <c r="AM39" s="443"/>
      <c r="AN39" s="443"/>
    </row>
    <row r="40" spans="1:40" ht="12.75" outlineLevel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1"/>
      <c r="N40" s="11"/>
      <c r="O40" s="11"/>
      <c r="P40" s="11"/>
      <c r="Q40" s="11"/>
      <c r="R40" s="11"/>
      <c r="S40" s="11"/>
      <c r="T40" s="11"/>
      <c r="U40" s="11"/>
      <c r="V40" s="444"/>
      <c r="W40" s="444"/>
      <c r="X40" s="444"/>
      <c r="Y40" s="444"/>
      <c r="Z40" s="444"/>
      <c r="AA40" s="444"/>
      <c r="AB40" s="444"/>
      <c r="AC40" s="444"/>
      <c r="AD40" s="444"/>
      <c r="AE40" s="444"/>
      <c r="AF40" s="444"/>
      <c r="AG40" s="444"/>
      <c r="AH40" s="443"/>
      <c r="AI40" s="443"/>
      <c r="AJ40" s="443"/>
      <c r="AK40" s="443"/>
      <c r="AL40" s="443"/>
      <c r="AM40" s="443"/>
      <c r="AN40" s="443"/>
    </row>
    <row r="41" spans="1:40" ht="12.75" outlineLevel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1"/>
      <c r="N41" s="11"/>
      <c r="O41" s="11"/>
      <c r="P41" s="11"/>
      <c r="Q41" s="11"/>
      <c r="R41" s="11"/>
      <c r="S41" s="11"/>
      <c r="T41" s="11"/>
      <c r="U41" s="11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3"/>
      <c r="AI41" s="443"/>
      <c r="AJ41" s="443"/>
      <c r="AK41" s="443"/>
      <c r="AL41" s="443"/>
      <c r="AM41" s="443"/>
      <c r="AN41" s="443"/>
    </row>
    <row r="42" spans="1:40" ht="12.75" outlineLevel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1"/>
      <c r="N42" s="11"/>
      <c r="O42" s="11"/>
      <c r="P42" s="11"/>
      <c r="Q42" s="11"/>
      <c r="R42" s="11"/>
      <c r="S42" s="11"/>
      <c r="T42" s="11"/>
      <c r="U42" s="11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3"/>
      <c r="AI42" s="443"/>
      <c r="AJ42" s="443"/>
      <c r="AK42" s="443"/>
      <c r="AL42" s="443"/>
      <c r="AM42" s="443"/>
      <c r="AN42" s="443"/>
    </row>
    <row r="43" spans="1:40" ht="12.75" outlineLevel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1"/>
      <c r="N43" s="11"/>
      <c r="O43" s="11"/>
      <c r="P43" s="11"/>
      <c r="Q43" s="11"/>
      <c r="R43" s="11"/>
      <c r="S43" s="11"/>
      <c r="T43" s="11"/>
      <c r="U43" s="11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3"/>
      <c r="AI43" s="443"/>
      <c r="AJ43" s="443"/>
      <c r="AK43" s="443"/>
      <c r="AL43" s="443"/>
      <c r="AM43" s="443"/>
      <c r="AN43" s="443"/>
    </row>
    <row r="44" spans="1:40" ht="12.75" outlineLevel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1"/>
      <c r="N44" s="11"/>
      <c r="O44" s="11"/>
      <c r="P44" s="11"/>
      <c r="Q44" s="11"/>
      <c r="R44" s="11"/>
      <c r="S44" s="11"/>
      <c r="T44" s="11"/>
      <c r="U44" s="11"/>
      <c r="V44" s="444"/>
      <c r="W44" s="444"/>
      <c r="X44" s="444"/>
      <c r="Y44" s="444"/>
      <c r="Z44" s="444"/>
      <c r="AA44" s="444"/>
      <c r="AB44" s="444"/>
      <c r="AC44" s="444"/>
      <c r="AD44" s="444"/>
      <c r="AE44" s="444"/>
      <c r="AF44" s="444"/>
      <c r="AG44" s="444"/>
      <c r="AH44" s="443"/>
      <c r="AI44" s="443"/>
      <c r="AJ44" s="443"/>
      <c r="AK44" s="443"/>
      <c r="AL44" s="443"/>
      <c r="AM44" s="443"/>
      <c r="AN44" s="443"/>
    </row>
    <row r="45" spans="1:40" ht="12.75" outlineLevel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1"/>
      <c r="N45" s="11"/>
      <c r="O45" s="11"/>
      <c r="P45" s="11"/>
      <c r="Q45" s="11"/>
      <c r="R45" s="11"/>
      <c r="S45" s="11"/>
      <c r="T45" s="11"/>
      <c r="U45" s="11"/>
      <c r="V45" s="444"/>
      <c r="W45" s="444"/>
      <c r="X45" s="444"/>
      <c r="Y45" s="444"/>
      <c r="Z45" s="444"/>
      <c r="AA45" s="444"/>
      <c r="AB45" s="444"/>
      <c r="AC45" s="444"/>
      <c r="AD45" s="444"/>
      <c r="AE45" s="444"/>
      <c r="AF45" s="444"/>
      <c r="AG45" s="444"/>
      <c r="AH45" s="443"/>
      <c r="AI45" s="443"/>
      <c r="AJ45" s="443"/>
      <c r="AK45" s="443"/>
      <c r="AL45" s="443"/>
      <c r="AM45" s="443"/>
      <c r="AN45" s="443"/>
    </row>
    <row r="46" spans="1:40" ht="12.75" outlineLevel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1"/>
      <c r="N46" s="11"/>
      <c r="O46" s="11"/>
      <c r="P46" s="11"/>
      <c r="Q46" s="11"/>
      <c r="R46" s="11"/>
      <c r="S46" s="11"/>
      <c r="T46" s="11"/>
      <c r="U46" s="11"/>
      <c r="V46" s="444"/>
      <c r="W46" s="444"/>
      <c r="X46" s="444"/>
      <c r="Y46" s="444"/>
      <c r="Z46" s="444"/>
      <c r="AA46" s="444"/>
      <c r="AB46" s="444"/>
      <c r="AC46" s="444"/>
      <c r="AD46" s="444"/>
      <c r="AE46" s="444"/>
      <c r="AF46" s="444"/>
      <c r="AG46" s="444"/>
      <c r="AH46" s="443"/>
      <c r="AI46" s="443"/>
      <c r="AJ46" s="443"/>
      <c r="AK46" s="443"/>
      <c r="AL46" s="443"/>
      <c r="AM46" s="443"/>
      <c r="AN46" s="443"/>
    </row>
    <row r="47" spans="1:40" ht="12.75" outlineLevel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1"/>
      <c r="N47" s="11"/>
      <c r="O47" s="11"/>
      <c r="P47" s="11"/>
      <c r="Q47" s="11"/>
      <c r="R47" s="11"/>
      <c r="S47" s="11"/>
      <c r="T47" s="11"/>
      <c r="U47" s="11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3"/>
      <c r="AI47" s="443"/>
      <c r="AJ47" s="443"/>
      <c r="AK47" s="443"/>
      <c r="AL47" s="443"/>
      <c r="AM47" s="443"/>
      <c r="AN47" s="443"/>
    </row>
    <row r="48" spans="1:40" ht="12.75" outlineLevel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1"/>
      <c r="N48" s="11"/>
      <c r="O48" s="11"/>
      <c r="P48" s="11"/>
      <c r="Q48" s="11"/>
      <c r="R48" s="11"/>
      <c r="S48" s="11"/>
      <c r="T48" s="11"/>
      <c r="U48" s="11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  <c r="AG48" s="444"/>
      <c r="AH48" s="443"/>
      <c r="AI48" s="443"/>
      <c r="AJ48" s="443"/>
      <c r="AK48" s="443"/>
      <c r="AL48" s="443"/>
      <c r="AM48" s="443"/>
      <c r="AN48" s="443"/>
    </row>
    <row r="49" spans="1:40" ht="12.75" outlineLevel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1"/>
      <c r="N49" s="11"/>
      <c r="O49" s="11"/>
      <c r="P49" s="11"/>
      <c r="Q49" s="11"/>
      <c r="R49" s="11"/>
      <c r="S49" s="11"/>
      <c r="T49" s="11"/>
      <c r="U49" s="11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3"/>
      <c r="AI49" s="443"/>
      <c r="AJ49" s="443"/>
      <c r="AK49" s="443"/>
      <c r="AL49" s="443"/>
      <c r="AM49" s="443"/>
      <c r="AN49" s="443"/>
    </row>
    <row r="50" spans="1:40" ht="12.75" outlineLevel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1"/>
      <c r="N50" s="11"/>
      <c r="O50" s="11"/>
      <c r="P50" s="11"/>
      <c r="Q50" s="11"/>
      <c r="R50" s="11"/>
      <c r="S50" s="11"/>
      <c r="T50" s="11"/>
      <c r="U50" s="11"/>
      <c r="V50" s="444"/>
      <c r="W50" s="444"/>
      <c r="X50" s="444"/>
      <c r="Y50" s="444"/>
      <c r="Z50" s="444"/>
      <c r="AA50" s="444"/>
      <c r="AB50" s="444"/>
      <c r="AC50" s="444"/>
      <c r="AD50" s="444"/>
      <c r="AE50" s="444"/>
      <c r="AF50" s="444"/>
      <c r="AG50" s="444"/>
      <c r="AH50" s="443"/>
      <c r="AI50" s="443"/>
      <c r="AJ50" s="443"/>
      <c r="AK50" s="443"/>
      <c r="AL50" s="443"/>
      <c r="AM50" s="443"/>
      <c r="AN50" s="443"/>
    </row>
    <row r="51" spans="1:40" ht="12.75" outlineLevel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1"/>
      <c r="N51" s="11"/>
      <c r="O51" s="11"/>
      <c r="P51" s="11"/>
      <c r="Q51" s="11"/>
      <c r="R51" s="11"/>
      <c r="S51" s="11"/>
      <c r="T51" s="11"/>
      <c r="U51" s="11"/>
      <c r="V51" s="444"/>
      <c r="W51" s="444"/>
      <c r="X51" s="444"/>
      <c r="Y51" s="444"/>
      <c r="Z51" s="444"/>
      <c r="AA51" s="444"/>
      <c r="AB51" s="444"/>
      <c r="AC51" s="444"/>
      <c r="AD51" s="444"/>
      <c r="AE51" s="444"/>
      <c r="AF51" s="444"/>
      <c r="AG51" s="444"/>
      <c r="AH51" s="443"/>
      <c r="AI51" s="443"/>
      <c r="AJ51" s="443"/>
      <c r="AK51" s="443"/>
      <c r="AL51" s="443"/>
      <c r="AM51" s="443"/>
      <c r="AN51" s="443"/>
    </row>
    <row r="52" spans="1:40" ht="12.75" outlineLevel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1"/>
      <c r="N52" s="11"/>
      <c r="O52" s="11"/>
      <c r="P52" s="11"/>
      <c r="Q52" s="11"/>
      <c r="R52" s="11"/>
      <c r="S52" s="11"/>
      <c r="T52" s="11"/>
      <c r="U52" s="11"/>
      <c r="V52" s="444"/>
      <c r="W52" s="444"/>
      <c r="X52" s="444"/>
      <c r="Y52" s="444"/>
      <c r="Z52" s="444"/>
      <c r="AA52" s="444"/>
      <c r="AB52" s="444"/>
      <c r="AC52" s="444"/>
      <c r="AD52" s="444"/>
      <c r="AE52" s="444"/>
      <c r="AF52" s="444"/>
      <c r="AG52" s="444"/>
      <c r="AH52" s="443"/>
      <c r="AI52" s="443"/>
      <c r="AJ52" s="443"/>
      <c r="AK52" s="443"/>
      <c r="AL52" s="443"/>
      <c r="AM52" s="443"/>
      <c r="AN52" s="443"/>
    </row>
    <row r="53" spans="1:40" ht="12.75" outlineLevel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1"/>
      <c r="N53" s="11"/>
      <c r="O53" s="11"/>
      <c r="P53" s="11"/>
      <c r="Q53" s="11"/>
      <c r="R53" s="11"/>
      <c r="S53" s="11"/>
      <c r="T53" s="11"/>
      <c r="U53" s="11"/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4"/>
      <c r="AG53" s="444"/>
      <c r="AH53" s="443"/>
      <c r="AI53" s="443"/>
      <c r="AJ53" s="443"/>
      <c r="AK53" s="443"/>
      <c r="AL53" s="443"/>
      <c r="AM53" s="443"/>
      <c r="AN53" s="443"/>
    </row>
    <row r="54" spans="1:40" ht="12.75" outlineLevel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1"/>
      <c r="N54" s="11"/>
      <c r="O54" s="11"/>
      <c r="P54" s="11"/>
      <c r="Q54" s="11"/>
      <c r="R54" s="11"/>
      <c r="S54" s="11"/>
      <c r="T54" s="11"/>
      <c r="U54" s="11"/>
      <c r="V54" s="444"/>
      <c r="W54" s="444"/>
      <c r="X54" s="444"/>
      <c r="Y54" s="444"/>
      <c r="Z54" s="444"/>
      <c r="AA54" s="444"/>
      <c r="AB54" s="444"/>
      <c r="AC54" s="444"/>
      <c r="AD54" s="444"/>
      <c r="AE54" s="444"/>
      <c r="AF54" s="444"/>
      <c r="AG54" s="444"/>
      <c r="AH54" s="443"/>
      <c r="AI54" s="443"/>
      <c r="AJ54" s="443"/>
      <c r="AK54" s="443"/>
      <c r="AL54" s="443"/>
      <c r="AM54" s="443"/>
      <c r="AN54" s="443"/>
    </row>
    <row r="55" spans="1:40" ht="12.75" outlineLevel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1"/>
      <c r="N55" s="11"/>
      <c r="O55" s="11"/>
      <c r="P55" s="11"/>
      <c r="Q55" s="11"/>
      <c r="R55" s="11"/>
      <c r="S55" s="11"/>
      <c r="T55" s="11"/>
      <c r="U55" s="11"/>
      <c r="V55" s="444"/>
      <c r="W55" s="444"/>
      <c r="X55" s="444"/>
      <c r="Y55" s="444"/>
      <c r="Z55" s="444"/>
      <c r="AA55" s="444"/>
      <c r="AB55" s="444"/>
      <c r="AC55" s="444"/>
      <c r="AD55" s="444"/>
      <c r="AE55" s="444"/>
      <c r="AF55" s="444"/>
      <c r="AG55" s="444"/>
      <c r="AH55" s="443"/>
      <c r="AI55" s="443"/>
      <c r="AJ55" s="443"/>
      <c r="AK55" s="443"/>
      <c r="AL55" s="443"/>
      <c r="AM55" s="443"/>
      <c r="AN55" s="443"/>
    </row>
    <row r="56" spans="1:40" ht="12.75" outlineLevel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1"/>
      <c r="N56" s="11"/>
      <c r="O56" s="11"/>
      <c r="P56" s="11"/>
      <c r="Q56" s="11"/>
      <c r="R56" s="11"/>
      <c r="S56" s="11"/>
      <c r="T56" s="11"/>
      <c r="U56" s="11"/>
      <c r="V56" s="444"/>
      <c r="W56" s="444"/>
      <c r="X56" s="444"/>
      <c r="Y56" s="444"/>
      <c r="Z56" s="444"/>
      <c r="AA56" s="444"/>
      <c r="AB56" s="444"/>
      <c r="AC56" s="444"/>
      <c r="AD56" s="444"/>
      <c r="AE56" s="444"/>
      <c r="AF56" s="444"/>
      <c r="AG56" s="444"/>
      <c r="AH56" s="443"/>
      <c r="AI56" s="443"/>
      <c r="AJ56" s="443"/>
      <c r="AK56" s="443"/>
      <c r="AL56" s="443"/>
      <c r="AM56" s="443"/>
      <c r="AN56" s="443"/>
    </row>
    <row r="57" spans="1:40" ht="12.75" outlineLevel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1"/>
      <c r="N57" s="11"/>
      <c r="O57" s="11"/>
      <c r="P57" s="11"/>
      <c r="Q57" s="11"/>
      <c r="R57" s="11"/>
      <c r="S57" s="11"/>
      <c r="T57" s="11"/>
      <c r="U57" s="11"/>
      <c r="V57" s="444"/>
      <c r="W57" s="444"/>
      <c r="X57" s="444"/>
      <c r="Y57" s="444"/>
      <c r="Z57" s="444"/>
      <c r="AA57" s="444"/>
      <c r="AB57" s="444"/>
      <c r="AC57" s="444"/>
      <c r="AD57" s="444"/>
      <c r="AE57" s="444"/>
      <c r="AF57" s="444"/>
      <c r="AG57" s="444"/>
      <c r="AH57" s="443"/>
      <c r="AI57" s="443"/>
      <c r="AJ57" s="443"/>
      <c r="AK57" s="443"/>
      <c r="AL57" s="443"/>
      <c r="AM57" s="443"/>
      <c r="AN57" s="443"/>
    </row>
    <row r="58" spans="1:40" ht="12.75" outlineLevel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1"/>
      <c r="N58" s="11"/>
      <c r="O58" s="11"/>
      <c r="P58" s="11"/>
      <c r="Q58" s="11"/>
      <c r="R58" s="11"/>
      <c r="S58" s="11"/>
      <c r="T58" s="11"/>
      <c r="U58" s="11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3"/>
      <c r="AI58" s="443"/>
      <c r="AJ58" s="443"/>
      <c r="AK58" s="443"/>
      <c r="AL58" s="443"/>
      <c r="AM58" s="443"/>
      <c r="AN58" s="443"/>
    </row>
    <row r="59" spans="1:40" ht="12.75" outlineLevel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1"/>
      <c r="N59" s="11"/>
      <c r="O59" s="11"/>
      <c r="P59" s="11"/>
      <c r="Q59" s="11"/>
      <c r="R59" s="11"/>
      <c r="S59" s="11"/>
      <c r="T59" s="11"/>
      <c r="U59" s="11"/>
      <c r="V59" s="444"/>
      <c r="W59" s="444"/>
      <c r="X59" s="444"/>
      <c r="Y59" s="444"/>
      <c r="Z59" s="444"/>
      <c r="AA59" s="444"/>
      <c r="AB59" s="444"/>
      <c r="AC59" s="444"/>
      <c r="AD59" s="444"/>
      <c r="AE59" s="444"/>
      <c r="AF59" s="444"/>
      <c r="AG59" s="444"/>
      <c r="AH59" s="443"/>
      <c r="AI59" s="443"/>
      <c r="AJ59" s="443"/>
      <c r="AK59" s="443"/>
      <c r="AL59" s="443"/>
      <c r="AM59" s="443"/>
      <c r="AN59" s="443"/>
    </row>
    <row r="60" spans="1:40" ht="12.75" outlineLevel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1"/>
      <c r="N60" s="11"/>
      <c r="O60" s="11"/>
      <c r="P60" s="11"/>
      <c r="Q60" s="11"/>
      <c r="R60" s="11"/>
      <c r="S60" s="11"/>
      <c r="T60" s="11"/>
      <c r="U60" s="11"/>
      <c r="V60" s="444"/>
      <c r="W60" s="444"/>
      <c r="X60" s="444"/>
      <c r="Y60" s="444"/>
      <c r="Z60" s="444"/>
      <c r="AA60" s="444"/>
      <c r="AB60" s="444"/>
      <c r="AC60" s="444"/>
      <c r="AD60" s="444"/>
      <c r="AE60" s="444"/>
      <c r="AF60" s="444"/>
      <c r="AG60" s="444"/>
      <c r="AH60" s="443"/>
      <c r="AI60" s="443"/>
      <c r="AJ60" s="443"/>
      <c r="AK60" s="443"/>
      <c r="AL60" s="443"/>
      <c r="AM60" s="443"/>
      <c r="AN60" s="443"/>
    </row>
    <row r="61" spans="1:40" ht="12.75" outlineLevel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1"/>
      <c r="N61" s="11"/>
      <c r="O61" s="11"/>
      <c r="P61" s="11"/>
      <c r="Q61" s="11"/>
      <c r="R61" s="11"/>
      <c r="S61" s="11"/>
      <c r="T61" s="11"/>
      <c r="U61" s="11"/>
      <c r="V61" s="444"/>
      <c r="W61" s="444"/>
      <c r="X61" s="444"/>
      <c r="Y61" s="444"/>
      <c r="Z61" s="444"/>
      <c r="AA61" s="444"/>
      <c r="AB61" s="444"/>
      <c r="AC61" s="444"/>
      <c r="AD61" s="444"/>
      <c r="AE61" s="444"/>
      <c r="AF61" s="444"/>
      <c r="AG61" s="444"/>
      <c r="AH61" s="443"/>
      <c r="AI61" s="443"/>
      <c r="AJ61" s="443"/>
      <c r="AK61" s="443"/>
      <c r="AL61" s="443"/>
      <c r="AM61" s="443"/>
      <c r="AN61" s="443"/>
    </row>
    <row r="62" spans="1:40" ht="12.75" outlineLevel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1"/>
      <c r="N62" s="11"/>
      <c r="O62" s="11"/>
      <c r="P62" s="11"/>
      <c r="Q62" s="11"/>
      <c r="R62" s="11"/>
      <c r="S62" s="11"/>
      <c r="T62" s="11"/>
      <c r="U62" s="11"/>
      <c r="V62" s="444"/>
      <c r="W62" s="444"/>
      <c r="X62" s="444"/>
      <c r="Y62" s="444"/>
      <c r="Z62" s="444"/>
      <c r="AA62" s="444"/>
      <c r="AB62" s="444"/>
      <c r="AC62" s="444"/>
      <c r="AD62" s="444"/>
      <c r="AE62" s="444"/>
      <c r="AF62" s="444"/>
      <c r="AG62" s="444"/>
      <c r="AH62" s="443"/>
      <c r="AI62" s="443"/>
      <c r="AJ62" s="443"/>
      <c r="AK62" s="443"/>
      <c r="AL62" s="443"/>
      <c r="AM62" s="443"/>
      <c r="AN62" s="443"/>
    </row>
    <row r="63" spans="1:40" ht="12.75" outlineLevel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11"/>
      <c r="N63" s="11"/>
      <c r="O63" s="11"/>
      <c r="P63" s="11"/>
      <c r="Q63" s="11"/>
      <c r="R63" s="11"/>
      <c r="S63" s="11"/>
      <c r="T63" s="11"/>
      <c r="U63" s="11"/>
      <c r="V63" s="444"/>
      <c r="W63" s="444"/>
      <c r="X63" s="444"/>
      <c r="Y63" s="444"/>
      <c r="Z63" s="444"/>
      <c r="AA63" s="444"/>
      <c r="AB63" s="444"/>
      <c r="AC63" s="444"/>
      <c r="AD63" s="444"/>
      <c r="AE63" s="444"/>
      <c r="AF63" s="444"/>
      <c r="AG63" s="444"/>
      <c r="AH63" s="443"/>
      <c r="AI63" s="443"/>
      <c r="AJ63" s="443"/>
      <c r="AK63" s="443"/>
      <c r="AL63" s="443"/>
      <c r="AM63" s="443"/>
      <c r="AN63" s="443"/>
    </row>
    <row r="64" spans="1:40" ht="12.75" outlineLevel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1"/>
      <c r="N64" s="11"/>
      <c r="O64" s="11"/>
      <c r="P64" s="11"/>
      <c r="Q64" s="11"/>
      <c r="R64" s="11"/>
      <c r="S64" s="11"/>
      <c r="T64" s="11"/>
      <c r="U64" s="11"/>
      <c r="V64" s="444"/>
      <c r="W64" s="444"/>
      <c r="X64" s="444"/>
      <c r="Y64" s="444"/>
      <c r="Z64" s="444"/>
      <c r="AA64" s="444"/>
      <c r="AB64" s="444"/>
      <c r="AC64" s="444"/>
      <c r="AD64" s="444"/>
      <c r="AE64" s="444"/>
      <c r="AF64" s="444"/>
      <c r="AG64" s="444"/>
      <c r="AH64" s="443"/>
      <c r="AI64" s="443"/>
      <c r="AJ64" s="443"/>
      <c r="AK64" s="443"/>
      <c r="AL64" s="443"/>
      <c r="AM64" s="443"/>
      <c r="AN64" s="443"/>
    </row>
    <row r="65" spans="1:40" ht="12.75" outlineLevel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11"/>
      <c r="N65" s="11"/>
      <c r="O65" s="11"/>
      <c r="P65" s="11"/>
      <c r="Q65" s="11"/>
      <c r="R65" s="11"/>
      <c r="S65" s="11"/>
      <c r="T65" s="11"/>
      <c r="U65" s="11"/>
      <c r="V65" s="444"/>
      <c r="W65" s="444"/>
      <c r="X65" s="444"/>
      <c r="Y65" s="444"/>
      <c r="Z65" s="444"/>
      <c r="AA65" s="444"/>
      <c r="AB65" s="444"/>
      <c r="AC65" s="444"/>
      <c r="AD65" s="444"/>
      <c r="AE65" s="444"/>
      <c r="AF65" s="444"/>
      <c r="AG65" s="444"/>
      <c r="AH65" s="443"/>
      <c r="AI65" s="443"/>
      <c r="AJ65" s="443"/>
      <c r="AK65" s="443"/>
      <c r="AL65" s="443"/>
      <c r="AM65" s="443"/>
      <c r="AN65" s="443"/>
    </row>
    <row r="66" spans="1:40" ht="12.75" outlineLevel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11"/>
      <c r="N66" s="11"/>
      <c r="O66" s="11"/>
      <c r="P66" s="11"/>
      <c r="Q66" s="11"/>
      <c r="R66" s="11"/>
      <c r="S66" s="11"/>
      <c r="T66" s="11"/>
      <c r="U66" s="11"/>
      <c r="V66" s="444"/>
      <c r="W66" s="444"/>
      <c r="X66" s="444"/>
      <c r="Y66" s="444"/>
      <c r="Z66" s="444"/>
      <c r="AA66" s="444"/>
      <c r="AB66" s="444"/>
      <c r="AC66" s="444"/>
      <c r="AD66" s="444"/>
      <c r="AE66" s="444"/>
      <c r="AF66" s="444"/>
      <c r="AG66" s="444"/>
      <c r="AH66" s="443"/>
      <c r="AI66" s="443"/>
      <c r="AJ66" s="443"/>
      <c r="AK66" s="443"/>
      <c r="AL66" s="443"/>
      <c r="AM66" s="443"/>
      <c r="AN66" s="443"/>
    </row>
    <row r="67" spans="1:40" ht="12.75" outlineLevel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11"/>
      <c r="N67" s="11"/>
      <c r="O67" s="11"/>
      <c r="P67" s="11"/>
      <c r="Q67" s="11"/>
      <c r="R67" s="11"/>
      <c r="S67" s="11"/>
      <c r="T67" s="11"/>
      <c r="U67" s="11"/>
      <c r="V67" s="444"/>
      <c r="W67" s="444"/>
      <c r="X67" s="444"/>
      <c r="Y67" s="444"/>
      <c r="Z67" s="444"/>
      <c r="AA67" s="444"/>
      <c r="AB67" s="444"/>
      <c r="AC67" s="444"/>
      <c r="AD67" s="444"/>
      <c r="AE67" s="444"/>
      <c r="AF67" s="444"/>
      <c r="AG67" s="444"/>
      <c r="AH67" s="443"/>
      <c r="AI67" s="443"/>
      <c r="AJ67" s="443"/>
      <c r="AK67" s="443"/>
      <c r="AL67" s="443"/>
      <c r="AM67" s="443"/>
      <c r="AN67" s="443"/>
    </row>
    <row r="68" spans="1:40" ht="12.75" outlineLevel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11"/>
      <c r="N68" s="11"/>
      <c r="O68" s="11"/>
      <c r="P68" s="11"/>
      <c r="Q68" s="11"/>
      <c r="R68" s="11"/>
      <c r="S68" s="11"/>
      <c r="T68" s="11"/>
      <c r="U68" s="11"/>
      <c r="V68" s="444"/>
      <c r="W68" s="444"/>
      <c r="X68" s="444"/>
      <c r="Y68" s="444"/>
      <c r="Z68" s="444"/>
      <c r="AA68" s="444"/>
      <c r="AB68" s="444"/>
      <c r="AC68" s="444"/>
      <c r="AD68" s="444"/>
      <c r="AE68" s="444"/>
      <c r="AF68" s="444"/>
      <c r="AG68" s="444"/>
      <c r="AH68" s="443"/>
      <c r="AI68" s="443"/>
      <c r="AJ68" s="443"/>
      <c r="AK68" s="443"/>
      <c r="AL68" s="443"/>
      <c r="AM68" s="443"/>
      <c r="AN68" s="443"/>
    </row>
    <row r="69" spans="1:40" ht="12.75" outlineLevel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11"/>
      <c r="N69" s="11"/>
      <c r="O69" s="11"/>
      <c r="P69" s="11"/>
      <c r="Q69" s="11"/>
      <c r="R69" s="11"/>
      <c r="S69" s="11"/>
      <c r="T69" s="11"/>
      <c r="U69" s="11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3"/>
      <c r="AI69" s="443"/>
      <c r="AJ69" s="443"/>
      <c r="AK69" s="443"/>
      <c r="AL69" s="443"/>
      <c r="AM69" s="443"/>
      <c r="AN69" s="443"/>
    </row>
    <row r="70" spans="1:40" ht="12.75" outlineLevel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1"/>
      <c r="N70" s="11"/>
      <c r="O70" s="11"/>
      <c r="P70" s="11"/>
      <c r="Q70" s="11"/>
      <c r="R70" s="11"/>
      <c r="S70" s="11"/>
      <c r="T70" s="11"/>
      <c r="U70" s="11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3"/>
      <c r="AI70" s="443"/>
      <c r="AJ70" s="443"/>
      <c r="AK70" s="443"/>
      <c r="AL70" s="443"/>
      <c r="AM70" s="443"/>
      <c r="AN70" s="443"/>
    </row>
    <row r="71" spans="1:40" ht="12.75" outlineLevel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1"/>
      <c r="N71" s="11"/>
      <c r="O71" s="11"/>
      <c r="P71" s="11"/>
      <c r="Q71" s="11"/>
      <c r="R71" s="11"/>
      <c r="S71" s="11"/>
      <c r="T71" s="11"/>
      <c r="U71" s="11"/>
      <c r="V71" s="444"/>
      <c r="W71" s="444"/>
      <c r="X71" s="444"/>
      <c r="Y71" s="444"/>
      <c r="Z71" s="444"/>
      <c r="AA71" s="444"/>
      <c r="AB71" s="444"/>
      <c r="AC71" s="444"/>
      <c r="AD71" s="444"/>
      <c r="AE71" s="444"/>
      <c r="AF71" s="444"/>
      <c r="AG71" s="444"/>
      <c r="AH71" s="443"/>
      <c r="AI71" s="443"/>
      <c r="AJ71" s="443"/>
      <c r="AK71" s="443"/>
      <c r="AL71" s="443"/>
      <c r="AM71" s="443"/>
      <c r="AN71" s="443"/>
    </row>
    <row r="72" spans="1:40" ht="12.75" outlineLevel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1"/>
      <c r="N72" s="11"/>
      <c r="O72" s="11"/>
      <c r="P72" s="11"/>
      <c r="Q72" s="11"/>
      <c r="R72" s="11"/>
      <c r="S72" s="11"/>
      <c r="T72" s="11"/>
      <c r="U72" s="11"/>
      <c r="V72" s="444"/>
      <c r="W72" s="444"/>
      <c r="X72" s="444"/>
      <c r="Y72" s="444"/>
      <c r="Z72" s="444"/>
      <c r="AA72" s="444"/>
      <c r="AB72" s="444"/>
      <c r="AC72" s="444"/>
      <c r="AD72" s="444"/>
      <c r="AE72" s="444"/>
      <c r="AF72" s="444"/>
      <c r="AG72" s="444"/>
      <c r="AH72" s="443"/>
      <c r="AI72" s="443"/>
      <c r="AJ72" s="443"/>
      <c r="AK72" s="443"/>
      <c r="AL72" s="443"/>
      <c r="AM72" s="443"/>
      <c r="AN72" s="443"/>
    </row>
    <row r="73" spans="1:40" ht="12.75" outlineLevel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11"/>
      <c r="N73" s="11"/>
      <c r="O73" s="11"/>
      <c r="P73" s="11"/>
      <c r="Q73" s="11"/>
      <c r="R73" s="11"/>
      <c r="S73" s="11"/>
      <c r="T73" s="11"/>
      <c r="U73" s="11"/>
      <c r="V73" s="444"/>
      <c r="W73" s="444"/>
      <c r="X73" s="444"/>
      <c r="Y73" s="444"/>
      <c r="Z73" s="444"/>
      <c r="AA73" s="444"/>
      <c r="AB73" s="444"/>
      <c r="AC73" s="444"/>
      <c r="AD73" s="444"/>
      <c r="AE73" s="444"/>
      <c r="AF73" s="444"/>
      <c r="AG73" s="444"/>
      <c r="AH73" s="443"/>
      <c r="AI73" s="443"/>
      <c r="AJ73" s="443"/>
      <c r="AK73" s="443"/>
      <c r="AL73" s="443"/>
      <c r="AM73" s="443"/>
      <c r="AN73" s="443"/>
    </row>
    <row r="74" spans="1:40" ht="12.75" outlineLevel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11"/>
      <c r="N74" s="11"/>
      <c r="O74" s="11"/>
      <c r="P74" s="11"/>
      <c r="Q74" s="11"/>
      <c r="R74" s="11"/>
      <c r="S74" s="11"/>
      <c r="T74" s="11"/>
      <c r="U74" s="11"/>
      <c r="V74" s="444"/>
      <c r="W74" s="444"/>
      <c r="X74" s="444"/>
      <c r="Y74" s="444"/>
      <c r="Z74" s="444"/>
      <c r="AA74" s="444"/>
      <c r="AB74" s="444"/>
      <c r="AC74" s="444"/>
      <c r="AD74" s="444"/>
      <c r="AE74" s="444"/>
      <c r="AF74" s="444"/>
      <c r="AG74" s="444"/>
      <c r="AH74" s="443"/>
      <c r="AI74" s="443"/>
      <c r="AJ74" s="443"/>
      <c r="AK74" s="443"/>
      <c r="AL74" s="443"/>
      <c r="AM74" s="443"/>
      <c r="AN74" s="443"/>
    </row>
    <row r="75" spans="1:40" ht="12.75" outlineLevel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11"/>
      <c r="N75" s="11"/>
      <c r="O75" s="11"/>
      <c r="P75" s="11"/>
      <c r="Q75" s="11"/>
      <c r="R75" s="11"/>
      <c r="S75" s="11"/>
      <c r="T75" s="11"/>
      <c r="U75" s="11"/>
      <c r="V75" s="444"/>
      <c r="W75" s="444"/>
      <c r="X75" s="444"/>
      <c r="Y75" s="444"/>
      <c r="Z75" s="444"/>
      <c r="AA75" s="444"/>
      <c r="AB75" s="444"/>
      <c r="AC75" s="444"/>
      <c r="AD75" s="444"/>
      <c r="AE75" s="444"/>
      <c r="AF75" s="444"/>
      <c r="AG75" s="444"/>
      <c r="AH75" s="443"/>
      <c r="AI75" s="443"/>
      <c r="AJ75" s="443"/>
      <c r="AK75" s="443"/>
      <c r="AL75" s="443"/>
      <c r="AM75" s="443"/>
      <c r="AN75" s="443"/>
    </row>
    <row r="76" spans="1:40" ht="12.75" outlineLevel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11"/>
      <c r="N76" s="11"/>
      <c r="O76" s="11"/>
      <c r="P76" s="11"/>
      <c r="Q76" s="11"/>
      <c r="R76" s="11"/>
      <c r="S76" s="11"/>
      <c r="T76" s="11"/>
      <c r="U76" s="11"/>
      <c r="V76" s="444"/>
      <c r="W76" s="444"/>
      <c r="X76" s="444"/>
      <c r="Y76" s="444"/>
      <c r="Z76" s="444"/>
      <c r="AA76" s="444"/>
      <c r="AB76" s="444"/>
      <c r="AC76" s="444"/>
      <c r="AD76" s="444"/>
      <c r="AE76" s="444"/>
      <c r="AF76" s="444"/>
      <c r="AG76" s="444"/>
      <c r="AH76" s="443"/>
      <c r="AI76" s="443"/>
      <c r="AJ76" s="443"/>
      <c r="AK76" s="443"/>
      <c r="AL76" s="443"/>
      <c r="AM76" s="443"/>
      <c r="AN76" s="443"/>
    </row>
    <row r="77" spans="1:40" ht="12.75" outlineLevel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11"/>
      <c r="N77" s="11"/>
      <c r="O77" s="11"/>
      <c r="P77" s="11"/>
      <c r="Q77" s="11"/>
      <c r="R77" s="11"/>
      <c r="S77" s="11"/>
      <c r="T77" s="11"/>
      <c r="U77" s="11"/>
      <c r="V77" s="444"/>
      <c r="W77" s="444"/>
      <c r="X77" s="444"/>
      <c r="Y77" s="444"/>
      <c r="Z77" s="444"/>
      <c r="AA77" s="444"/>
      <c r="AB77" s="444"/>
      <c r="AC77" s="444"/>
      <c r="AD77" s="444"/>
      <c r="AE77" s="444"/>
      <c r="AF77" s="444"/>
      <c r="AG77" s="444"/>
      <c r="AH77" s="443"/>
      <c r="AI77" s="443"/>
      <c r="AJ77" s="443"/>
      <c r="AK77" s="443"/>
      <c r="AL77" s="443"/>
      <c r="AM77" s="443"/>
      <c r="AN77" s="443"/>
    </row>
    <row r="78" spans="1:40" ht="12.75" outlineLevel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11"/>
      <c r="N78" s="11"/>
      <c r="O78" s="11"/>
      <c r="P78" s="11"/>
      <c r="Q78" s="11"/>
      <c r="R78" s="11"/>
      <c r="S78" s="11"/>
      <c r="T78" s="11"/>
      <c r="U78" s="11"/>
      <c r="V78" s="444"/>
      <c r="W78" s="444"/>
      <c r="X78" s="444"/>
      <c r="Y78" s="444"/>
      <c r="Z78" s="444"/>
      <c r="AA78" s="444"/>
      <c r="AB78" s="444"/>
      <c r="AC78" s="444"/>
      <c r="AD78" s="444"/>
      <c r="AE78" s="444"/>
      <c r="AF78" s="444"/>
      <c r="AG78" s="444"/>
      <c r="AH78" s="443"/>
      <c r="AI78" s="443"/>
      <c r="AJ78" s="443"/>
      <c r="AK78" s="443"/>
      <c r="AL78" s="443"/>
      <c r="AM78" s="443"/>
      <c r="AN78" s="443"/>
    </row>
    <row r="79" spans="1:40" ht="12.75" outlineLevel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11"/>
      <c r="N79" s="11"/>
      <c r="O79" s="11"/>
      <c r="P79" s="11"/>
      <c r="Q79" s="11"/>
      <c r="R79" s="11"/>
      <c r="S79" s="11"/>
      <c r="T79" s="11"/>
      <c r="U79" s="11"/>
      <c r="V79" s="444"/>
      <c r="W79" s="444"/>
      <c r="X79" s="444"/>
      <c r="Y79" s="444"/>
      <c r="Z79" s="444"/>
      <c r="AA79" s="444"/>
      <c r="AB79" s="444"/>
      <c r="AC79" s="444"/>
      <c r="AD79" s="444"/>
      <c r="AE79" s="444"/>
      <c r="AF79" s="444"/>
      <c r="AG79" s="444"/>
      <c r="AH79" s="443"/>
      <c r="AI79" s="443"/>
      <c r="AJ79" s="443"/>
      <c r="AK79" s="443"/>
      <c r="AL79" s="443"/>
      <c r="AM79" s="443"/>
      <c r="AN79" s="443"/>
    </row>
    <row r="80" spans="1:40" ht="12.75" outlineLevel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11"/>
      <c r="N80" s="11"/>
      <c r="O80" s="11"/>
      <c r="P80" s="11"/>
      <c r="Q80" s="11"/>
      <c r="R80" s="11"/>
      <c r="S80" s="11"/>
      <c r="T80" s="11"/>
      <c r="U80" s="11"/>
      <c r="V80" s="444"/>
      <c r="W80" s="444"/>
      <c r="X80" s="444"/>
      <c r="Y80" s="444"/>
      <c r="Z80" s="444"/>
      <c r="AA80" s="444"/>
      <c r="AB80" s="444"/>
      <c r="AC80" s="444"/>
      <c r="AD80" s="444"/>
      <c r="AE80" s="444"/>
      <c r="AF80" s="444"/>
      <c r="AG80" s="444"/>
      <c r="AH80" s="443"/>
      <c r="AI80" s="443"/>
      <c r="AJ80" s="443"/>
      <c r="AK80" s="443"/>
      <c r="AL80" s="443"/>
      <c r="AM80" s="443"/>
      <c r="AN80" s="443"/>
    </row>
    <row r="81" spans="1:40" ht="12.75" outlineLevel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11"/>
      <c r="N81" s="11"/>
      <c r="O81" s="11"/>
      <c r="P81" s="11"/>
      <c r="Q81" s="11"/>
      <c r="R81" s="11"/>
      <c r="S81" s="11"/>
      <c r="T81" s="11"/>
      <c r="U81" s="11"/>
      <c r="V81" s="444"/>
      <c r="W81" s="444"/>
      <c r="X81" s="444"/>
      <c r="Y81" s="444"/>
      <c r="Z81" s="444"/>
      <c r="AA81" s="444"/>
      <c r="AB81" s="444"/>
      <c r="AC81" s="444"/>
      <c r="AD81" s="444"/>
      <c r="AE81" s="444"/>
      <c r="AF81" s="444"/>
      <c r="AG81" s="444"/>
      <c r="AH81" s="443"/>
      <c r="AI81" s="443"/>
      <c r="AJ81" s="443"/>
      <c r="AK81" s="443"/>
      <c r="AL81" s="443"/>
      <c r="AM81" s="443"/>
      <c r="AN81" s="443"/>
    </row>
    <row r="82" spans="1:40" ht="12.75" outlineLevel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11"/>
      <c r="N82" s="11"/>
      <c r="O82" s="11"/>
      <c r="P82" s="11"/>
      <c r="Q82" s="11"/>
      <c r="R82" s="11"/>
      <c r="S82" s="11"/>
      <c r="T82" s="11"/>
      <c r="U82" s="11"/>
      <c r="V82" s="444"/>
      <c r="W82" s="444"/>
      <c r="X82" s="444"/>
      <c r="Y82" s="444"/>
      <c r="Z82" s="444"/>
      <c r="AA82" s="444"/>
      <c r="AB82" s="444"/>
      <c r="AC82" s="444"/>
      <c r="AD82" s="444"/>
      <c r="AE82" s="444"/>
      <c r="AF82" s="444"/>
      <c r="AG82" s="444"/>
      <c r="AH82" s="443"/>
      <c r="AI82" s="443"/>
      <c r="AJ82" s="443"/>
      <c r="AK82" s="443"/>
      <c r="AL82" s="443"/>
      <c r="AM82" s="443"/>
      <c r="AN82" s="443"/>
    </row>
    <row r="83" spans="1:40" ht="12.75" outlineLevel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11"/>
      <c r="N83" s="11"/>
      <c r="O83" s="11"/>
      <c r="P83" s="11"/>
      <c r="Q83" s="11"/>
      <c r="R83" s="11"/>
      <c r="S83" s="11"/>
      <c r="T83" s="11"/>
      <c r="U83" s="11"/>
      <c r="V83" s="444"/>
      <c r="W83" s="444"/>
      <c r="X83" s="444"/>
      <c r="Y83" s="444"/>
      <c r="Z83" s="444"/>
      <c r="AA83" s="444"/>
      <c r="AB83" s="444"/>
      <c r="AC83" s="444"/>
      <c r="AD83" s="444"/>
      <c r="AE83" s="444"/>
      <c r="AF83" s="444"/>
      <c r="AG83" s="444"/>
      <c r="AH83" s="443"/>
      <c r="AI83" s="443"/>
      <c r="AJ83" s="443"/>
      <c r="AK83" s="443"/>
      <c r="AL83" s="443"/>
      <c r="AM83" s="443"/>
      <c r="AN83" s="443"/>
    </row>
    <row r="84" spans="1:40" ht="12.75" outlineLevel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11"/>
      <c r="N84" s="11"/>
      <c r="O84" s="11"/>
      <c r="P84" s="11"/>
      <c r="Q84" s="11"/>
      <c r="R84" s="11"/>
      <c r="S84" s="11"/>
      <c r="T84" s="11"/>
      <c r="U84" s="11"/>
      <c r="V84" s="444"/>
      <c r="W84" s="444"/>
      <c r="X84" s="444"/>
      <c r="Y84" s="444"/>
      <c r="Z84" s="444"/>
      <c r="AA84" s="444"/>
      <c r="AB84" s="444"/>
      <c r="AC84" s="444"/>
      <c r="AD84" s="444"/>
      <c r="AE84" s="444"/>
      <c r="AF84" s="444"/>
      <c r="AG84" s="444"/>
      <c r="AH84" s="443"/>
      <c r="AI84" s="443"/>
      <c r="AJ84" s="443"/>
      <c r="AK84" s="443"/>
      <c r="AL84" s="443"/>
      <c r="AM84" s="443"/>
      <c r="AN84" s="443"/>
    </row>
    <row r="85" spans="1:40" ht="12.75" outlineLevel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11"/>
      <c r="N85" s="11"/>
      <c r="O85" s="11"/>
      <c r="P85" s="11"/>
      <c r="Q85" s="11"/>
      <c r="R85" s="11"/>
      <c r="S85" s="11"/>
      <c r="T85" s="11"/>
      <c r="U85" s="11"/>
      <c r="V85" s="444"/>
      <c r="W85" s="444"/>
      <c r="X85" s="444"/>
      <c r="Y85" s="444"/>
      <c r="Z85" s="444"/>
      <c r="AA85" s="444"/>
      <c r="AB85" s="444"/>
      <c r="AC85" s="444"/>
      <c r="AD85" s="444"/>
      <c r="AE85" s="444"/>
      <c r="AF85" s="444"/>
      <c r="AG85" s="444"/>
      <c r="AH85" s="443"/>
      <c r="AI85" s="443"/>
      <c r="AJ85" s="443"/>
      <c r="AK85" s="443"/>
      <c r="AL85" s="443"/>
      <c r="AM85" s="443"/>
      <c r="AN85" s="443"/>
    </row>
    <row r="86" spans="1:40" ht="12.75" outlineLevel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11"/>
      <c r="N86" s="11"/>
      <c r="O86" s="11"/>
      <c r="P86" s="11"/>
      <c r="Q86" s="11"/>
      <c r="R86" s="11"/>
      <c r="S86" s="11"/>
      <c r="T86" s="11"/>
      <c r="U86" s="11"/>
      <c r="V86" s="444"/>
      <c r="W86" s="444"/>
      <c r="X86" s="444"/>
      <c r="Y86" s="444"/>
      <c r="Z86" s="444"/>
      <c r="AA86" s="444"/>
      <c r="AB86" s="444"/>
      <c r="AC86" s="444"/>
      <c r="AD86" s="444"/>
      <c r="AE86" s="444"/>
      <c r="AF86" s="444"/>
      <c r="AG86" s="444"/>
      <c r="AH86" s="443"/>
      <c r="AI86" s="443"/>
      <c r="AJ86" s="443"/>
      <c r="AK86" s="443"/>
      <c r="AL86" s="443"/>
      <c r="AM86" s="443"/>
      <c r="AN86" s="443"/>
    </row>
    <row r="87" spans="1:40" ht="12.75" outlineLevel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11"/>
      <c r="N87" s="11"/>
      <c r="O87" s="11"/>
      <c r="P87" s="11"/>
      <c r="Q87" s="11"/>
      <c r="R87" s="11"/>
      <c r="S87" s="11"/>
      <c r="T87" s="11"/>
      <c r="U87" s="11"/>
      <c r="V87" s="444"/>
      <c r="W87" s="444"/>
      <c r="X87" s="444"/>
      <c r="Y87" s="444"/>
      <c r="Z87" s="444"/>
      <c r="AA87" s="444"/>
      <c r="AB87" s="444"/>
      <c r="AC87" s="444"/>
      <c r="AD87" s="444"/>
      <c r="AE87" s="444"/>
      <c r="AF87" s="444"/>
      <c r="AG87" s="444"/>
      <c r="AH87" s="443"/>
      <c r="AI87" s="443"/>
      <c r="AJ87" s="443"/>
      <c r="AK87" s="443"/>
      <c r="AL87" s="443"/>
      <c r="AM87" s="443"/>
      <c r="AN87" s="443"/>
    </row>
    <row r="88" spans="1:40" ht="12.75" outlineLevel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11"/>
      <c r="N88" s="11"/>
      <c r="O88" s="11"/>
      <c r="P88" s="11"/>
      <c r="Q88" s="11"/>
      <c r="R88" s="11"/>
      <c r="S88" s="11"/>
      <c r="T88" s="11"/>
      <c r="U88" s="11"/>
      <c r="V88" s="444"/>
      <c r="W88" s="444"/>
      <c r="X88" s="444"/>
      <c r="Y88" s="444"/>
      <c r="Z88" s="444"/>
      <c r="AA88" s="444"/>
      <c r="AB88" s="444"/>
      <c r="AC88" s="444"/>
      <c r="AD88" s="444"/>
      <c r="AE88" s="444"/>
      <c r="AF88" s="444"/>
      <c r="AG88" s="444"/>
      <c r="AH88" s="443"/>
      <c r="AI88" s="443"/>
      <c r="AJ88" s="443"/>
      <c r="AK88" s="443"/>
      <c r="AL88" s="443"/>
      <c r="AM88" s="443"/>
      <c r="AN88" s="443"/>
    </row>
    <row r="89" spans="1:40" ht="12.75" outlineLevel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11"/>
      <c r="N89" s="11"/>
      <c r="O89" s="11"/>
      <c r="P89" s="11"/>
      <c r="Q89" s="11"/>
      <c r="R89" s="11"/>
      <c r="S89" s="11"/>
      <c r="T89" s="11"/>
      <c r="U89" s="11"/>
      <c r="V89" s="444"/>
      <c r="W89" s="444"/>
      <c r="X89" s="444"/>
      <c r="Y89" s="444"/>
      <c r="Z89" s="444"/>
      <c r="AA89" s="444"/>
      <c r="AB89" s="444"/>
      <c r="AC89" s="444"/>
      <c r="AD89" s="444"/>
      <c r="AE89" s="444"/>
      <c r="AF89" s="444"/>
      <c r="AG89" s="444"/>
      <c r="AH89" s="443"/>
      <c r="AI89" s="443"/>
      <c r="AJ89" s="443"/>
      <c r="AK89" s="443"/>
      <c r="AL89" s="443"/>
      <c r="AM89" s="443"/>
      <c r="AN89" s="443"/>
    </row>
    <row r="90" spans="1:40" ht="12.75" outlineLevel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11"/>
      <c r="N90" s="11"/>
      <c r="O90" s="11"/>
      <c r="P90" s="11"/>
      <c r="Q90" s="11"/>
      <c r="R90" s="11"/>
      <c r="S90" s="11"/>
      <c r="T90" s="11"/>
      <c r="U90" s="11"/>
      <c r="V90" s="444"/>
      <c r="W90" s="444"/>
      <c r="X90" s="444"/>
      <c r="Y90" s="444"/>
      <c r="Z90" s="444"/>
      <c r="AA90" s="444"/>
      <c r="AB90" s="444"/>
      <c r="AC90" s="444"/>
      <c r="AD90" s="444"/>
      <c r="AE90" s="444"/>
      <c r="AF90" s="444"/>
      <c r="AG90" s="444"/>
      <c r="AH90" s="443"/>
      <c r="AI90" s="443"/>
      <c r="AJ90" s="443"/>
      <c r="AK90" s="443"/>
      <c r="AL90" s="443"/>
      <c r="AM90" s="443"/>
      <c r="AN90" s="443"/>
    </row>
    <row r="91" spans="1:40" ht="12.75" outlineLevel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11"/>
      <c r="N91" s="11"/>
      <c r="O91" s="11"/>
      <c r="P91" s="11"/>
      <c r="Q91" s="11"/>
      <c r="R91" s="11"/>
      <c r="S91" s="11"/>
      <c r="T91" s="11"/>
      <c r="U91" s="11"/>
      <c r="V91" s="444"/>
      <c r="W91" s="444"/>
      <c r="X91" s="444"/>
      <c r="Y91" s="444"/>
      <c r="Z91" s="444"/>
      <c r="AA91" s="444"/>
      <c r="AB91" s="444"/>
      <c r="AC91" s="444"/>
      <c r="AD91" s="444"/>
      <c r="AE91" s="444"/>
      <c r="AF91" s="444"/>
      <c r="AG91" s="444"/>
      <c r="AH91" s="443"/>
      <c r="AI91" s="443"/>
      <c r="AJ91" s="443"/>
      <c r="AK91" s="443"/>
      <c r="AL91" s="443"/>
      <c r="AM91" s="443"/>
      <c r="AN91" s="443"/>
    </row>
    <row r="92" spans="1:40" ht="12.75" outlineLevel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11"/>
      <c r="N92" s="11"/>
      <c r="O92" s="11"/>
      <c r="P92" s="11"/>
      <c r="Q92" s="11"/>
      <c r="R92" s="11"/>
      <c r="S92" s="11"/>
      <c r="T92" s="11"/>
      <c r="U92" s="11"/>
      <c r="V92" s="444"/>
      <c r="W92" s="444"/>
      <c r="X92" s="444"/>
      <c r="Y92" s="444"/>
      <c r="Z92" s="444"/>
      <c r="AA92" s="444"/>
      <c r="AB92" s="444"/>
      <c r="AC92" s="444"/>
      <c r="AD92" s="444"/>
      <c r="AE92" s="444"/>
      <c r="AF92" s="444"/>
      <c r="AG92" s="444"/>
      <c r="AH92" s="443"/>
      <c r="AI92" s="443"/>
      <c r="AJ92" s="443"/>
      <c r="AK92" s="443"/>
      <c r="AL92" s="443"/>
      <c r="AM92" s="443"/>
      <c r="AN92" s="443"/>
    </row>
    <row r="93" spans="1:40" ht="12.75" outlineLevel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11"/>
      <c r="N93" s="11"/>
      <c r="O93" s="11"/>
      <c r="P93" s="11"/>
      <c r="Q93" s="11"/>
      <c r="R93" s="11"/>
      <c r="S93" s="11"/>
      <c r="T93" s="11"/>
      <c r="U93" s="11"/>
      <c r="V93" s="444"/>
      <c r="W93" s="444"/>
      <c r="X93" s="444"/>
      <c r="Y93" s="444"/>
      <c r="Z93" s="444"/>
      <c r="AA93" s="444"/>
      <c r="AB93" s="444"/>
      <c r="AC93" s="444"/>
      <c r="AD93" s="444"/>
      <c r="AE93" s="444"/>
      <c r="AF93" s="444"/>
      <c r="AG93" s="444"/>
      <c r="AH93" s="443"/>
      <c r="AI93" s="443"/>
      <c r="AJ93" s="443"/>
      <c r="AK93" s="443"/>
      <c r="AL93" s="443"/>
      <c r="AM93" s="443"/>
      <c r="AN93" s="443"/>
    </row>
    <row r="94" spans="1:40" ht="12.75" outlineLevel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11"/>
      <c r="N94" s="11"/>
      <c r="O94" s="11"/>
      <c r="P94" s="11"/>
      <c r="Q94" s="11"/>
      <c r="R94" s="11"/>
      <c r="S94" s="11"/>
      <c r="T94" s="11"/>
      <c r="U94" s="11"/>
      <c r="V94" s="444"/>
      <c r="W94" s="444"/>
      <c r="X94" s="444"/>
      <c r="Y94" s="444"/>
      <c r="Z94" s="444"/>
      <c r="AA94" s="444"/>
      <c r="AB94" s="444"/>
      <c r="AC94" s="444"/>
      <c r="AD94" s="444"/>
      <c r="AE94" s="444"/>
      <c r="AF94" s="444"/>
      <c r="AG94" s="444"/>
      <c r="AH94" s="443"/>
      <c r="AI94" s="443"/>
      <c r="AJ94" s="443"/>
      <c r="AK94" s="443"/>
      <c r="AL94" s="443"/>
      <c r="AM94" s="443"/>
      <c r="AN94" s="443"/>
    </row>
    <row r="95" spans="1:40" ht="12.75" outlineLevel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11"/>
      <c r="N95" s="11"/>
      <c r="O95" s="11"/>
      <c r="P95" s="11"/>
      <c r="Q95" s="11"/>
      <c r="R95" s="11"/>
      <c r="S95" s="11"/>
      <c r="T95" s="11"/>
      <c r="U95" s="11"/>
      <c r="V95" s="444"/>
      <c r="W95" s="444"/>
      <c r="X95" s="444"/>
      <c r="Y95" s="444"/>
      <c r="Z95" s="444"/>
      <c r="AA95" s="444"/>
      <c r="AB95" s="444"/>
      <c r="AC95" s="444"/>
      <c r="AD95" s="444"/>
      <c r="AE95" s="444"/>
      <c r="AF95" s="444"/>
      <c r="AG95" s="444"/>
      <c r="AH95" s="443"/>
      <c r="AI95" s="443"/>
      <c r="AJ95" s="443"/>
      <c r="AK95" s="443"/>
      <c r="AL95" s="443"/>
      <c r="AM95" s="443"/>
      <c r="AN95" s="443"/>
    </row>
    <row r="96" spans="1:40" ht="12.75" outlineLevel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11"/>
      <c r="N96" s="11"/>
      <c r="O96" s="11"/>
      <c r="P96" s="11"/>
      <c r="Q96" s="11"/>
      <c r="R96" s="11"/>
      <c r="S96" s="11"/>
      <c r="T96" s="11"/>
      <c r="U96" s="11"/>
      <c r="V96" s="444"/>
      <c r="W96" s="444"/>
      <c r="X96" s="444"/>
      <c r="Y96" s="444"/>
      <c r="Z96" s="444"/>
      <c r="AA96" s="444"/>
      <c r="AB96" s="444"/>
      <c r="AC96" s="444"/>
      <c r="AD96" s="444"/>
      <c r="AE96" s="444"/>
      <c r="AF96" s="444"/>
      <c r="AG96" s="444"/>
      <c r="AH96" s="443"/>
      <c r="AI96" s="443"/>
      <c r="AJ96" s="443"/>
      <c r="AK96" s="443"/>
      <c r="AL96" s="443"/>
      <c r="AM96" s="443"/>
      <c r="AN96" s="443"/>
    </row>
    <row r="97" spans="1:40" ht="12.75" outlineLevel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11"/>
      <c r="N97" s="11"/>
      <c r="O97" s="11"/>
      <c r="P97" s="11"/>
      <c r="Q97" s="11"/>
      <c r="R97" s="11"/>
      <c r="S97" s="11"/>
      <c r="T97" s="11"/>
      <c r="U97" s="11"/>
      <c r="V97" s="444"/>
      <c r="W97" s="444"/>
      <c r="X97" s="444"/>
      <c r="Y97" s="444"/>
      <c r="Z97" s="444"/>
      <c r="AA97" s="444"/>
      <c r="AB97" s="444"/>
      <c r="AC97" s="444"/>
      <c r="AD97" s="444"/>
      <c r="AE97" s="444"/>
      <c r="AF97" s="444"/>
      <c r="AG97" s="444"/>
      <c r="AH97" s="443"/>
      <c r="AI97" s="443"/>
      <c r="AJ97" s="443"/>
      <c r="AK97" s="443"/>
      <c r="AL97" s="443"/>
      <c r="AM97" s="443"/>
      <c r="AN97" s="443"/>
    </row>
    <row r="98" spans="1:40" ht="12.75" outlineLevel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11"/>
      <c r="N98" s="11"/>
      <c r="O98" s="11"/>
      <c r="P98" s="11"/>
      <c r="Q98" s="11"/>
      <c r="R98" s="11"/>
      <c r="S98" s="11"/>
      <c r="T98" s="11"/>
      <c r="U98" s="11"/>
      <c r="V98" s="444"/>
      <c r="W98" s="444"/>
      <c r="X98" s="444"/>
      <c r="Y98" s="444"/>
      <c r="Z98" s="444"/>
      <c r="AA98" s="444"/>
      <c r="AB98" s="444"/>
      <c r="AC98" s="444"/>
      <c r="AD98" s="444"/>
      <c r="AE98" s="444"/>
      <c r="AF98" s="444"/>
      <c r="AG98" s="444"/>
      <c r="AH98" s="443"/>
      <c r="AI98" s="443"/>
      <c r="AJ98" s="443"/>
      <c r="AK98" s="443"/>
      <c r="AL98" s="443"/>
      <c r="AM98" s="443"/>
      <c r="AN98" s="443"/>
    </row>
    <row r="99" spans="1:40" ht="12.75" outlineLevel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11"/>
      <c r="N99" s="11"/>
      <c r="O99" s="11"/>
      <c r="P99" s="11"/>
      <c r="Q99" s="11"/>
      <c r="R99" s="11"/>
      <c r="S99" s="11"/>
      <c r="T99" s="11"/>
      <c r="U99" s="11"/>
      <c r="V99" s="444"/>
      <c r="W99" s="444"/>
      <c r="X99" s="444"/>
      <c r="Y99" s="444"/>
      <c r="Z99" s="444"/>
      <c r="AA99" s="444"/>
      <c r="AB99" s="444"/>
      <c r="AC99" s="444"/>
      <c r="AD99" s="444"/>
      <c r="AE99" s="444"/>
      <c r="AF99" s="444"/>
      <c r="AG99" s="444"/>
      <c r="AH99" s="443"/>
      <c r="AI99" s="443"/>
      <c r="AJ99" s="443"/>
      <c r="AK99" s="443"/>
      <c r="AL99" s="443"/>
      <c r="AM99" s="443"/>
      <c r="AN99" s="443"/>
    </row>
    <row r="100" spans="1:40" ht="12.75" outlineLevel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11"/>
      <c r="N100" s="11"/>
      <c r="O100" s="11"/>
      <c r="P100" s="11"/>
      <c r="Q100" s="11"/>
      <c r="R100" s="11"/>
      <c r="S100" s="11"/>
      <c r="T100" s="11"/>
      <c r="U100" s="11"/>
      <c r="V100" s="444"/>
      <c r="W100" s="444"/>
      <c r="X100" s="444"/>
      <c r="Y100" s="444"/>
      <c r="Z100" s="444"/>
      <c r="AA100" s="444"/>
      <c r="AB100" s="444"/>
      <c r="AC100" s="444"/>
      <c r="AD100" s="444"/>
      <c r="AE100" s="444"/>
      <c r="AF100" s="444"/>
      <c r="AG100" s="444"/>
      <c r="AH100" s="443"/>
      <c r="AI100" s="443"/>
      <c r="AJ100" s="443"/>
      <c r="AK100" s="443"/>
      <c r="AL100" s="443"/>
      <c r="AM100" s="443"/>
      <c r="AN100" s="443"/>
    </row>
    <row r="101" spans="1:40" ht="12.75" outlineLevel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11"/>
      <c r="N101" s="11"/>
      <c r="O101" s="11"/>
      <c r="P101" s="11"/>
      <c r="Q101" s="11"/>
      <c r="R101" s="11"/>
      <c r="S101" s="11"/>
      <c r="T101" s="11"/>
      <c r="U101" s="11"/>
      <c r="V101" s="444"/>
      <c r="W101" s="444"/>
      <c r="X101" s="444"/>
      <c r="Y101" s="444"/>
      <c r="Z101" s="444"/>
      <c r="AA101" s="444"/>
      <c r="AB101" s="444"/>
      <c r="AC101" s="444"/>
      <c r="AD101" s="444"/>
      <c r="AE101" s="444"/>
      <c r="AF101" s="444"/>
      <c r="AG101" s="444"/>
      <c r="AH101" s="443"/>
      <c r="AI101" s="443"/>
      <c r="AJ101" s="443"/>
      <c r="AK101" s="443"/>
      <c r="AL101" s="443"/>
      <c r="AM101" s="443"/>
      <c r="AN101" s="443"/>
    </row>
    <row r="102" spans="1:40" ht="12.75" outlineLevel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11"/>
      <c r="N102" s="11"/>
      <c r="O102" s="11"/>
      <c r="P102" s="11"/>
      <c r="Q102" s="11"/>
      <c r="R102" s="11"/>
      <c r="S102" s="11"/>
      <c r="T102" s="11"/>
      <c r="U102" s="11"/>
      <c r="V102" s="444"/>
      <c r="W102" s="444"/>
      <c r="X102" s="444"/>
      <c r="Y102" s="444"/>
      <c r="Z102" s="444"/>
      <c r="AA102" s="444"/>
      <c r="AB102" s="444"/>
      <c r="AC102" s="444"/>
      <c r="AD102" s="444"/>
      <c r="AE102" s="444"/>
      <c r="AF102" s="444"/>
      <c r="AG102" s="444"/>
      <c r="AH102" s="443"/>
      <c r="AI102" s="443"/>
      <c r="AJ102" s="443"/>
      <c r="AK102" s="443"/>
      <c r="AL102" s="443"/>
      <c r="AM102" s="443"/>
      <c r="AN102" s="443"/>
    </row>
    <row r="103" spans="1:40" ht="12.75" outlineLevel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11"/>
      <c r="N103" s="11"/>
      <c r="O103" s="11"/>
      <c r="P103" s="11"/>
      <c r="Q103" s="11"/>
      <c r="R103" s="11"/>
      <c r="S103" s="11"/>
      <c r="T103" s="11"/>
      <c r="U103" s="11"/>
      <c r="V103" s="444"/>
      <c r="W103" s="444"/>
      <c r="X103" s="444"/>
      <c r="Y103" s="444"/>
      <c r="Z103" s="444"/>
      <c r="AA103" s="444"/>
      <c r="AB103" s="444"/>
      <c r="AC103" s="444"/>
      <c r="AD103" s="444"/>
      <c r="AE103" s="444"/>
      <c r="AF103" s="444"/>
      <c r="AG103" s="444"/>
      <c r="AH103" s="443"/>
      <c r="AI103" s="443"/>
      <c r="AJ103" s="443"/>
      <c r="AK103" s="443"/>
      <c r="AL103" s="443"/>
      <c r="AM103" s="443"/>
      <c r="AN103" s="443"/>
    </row>
    <row r="104" spans="1:40" ht="12.75" outlineLevel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11"/>
      <c r="N104" s="11"/>
      <c r="O104" s="11"/>
      <c r="P104" s="11"/>
      <c r="Q104" s="11"/>
      <c r="R104" s="11"/>
      <c r="S104" s="11"/>
      <c r="T104" s="11"/>
      <c r="U104" s="11"/>
      <c r="V104" s="444"/>
      <c r="W104" s="444"/>
      <c r="X104" s="444"/>
      <c r="Y104" s="444"/>
      <c r="Z104" s="444"/>
      <c r="AA104" s="444"/>
      <c r="AB104" s="444"/>
      <c r="AC104" s="444"/>
      <c r="AD104" s="444"/>
      <c r="AE104" s="444"/>
      <c r="AF104" s="444"/>
      <c r="AG104" s="444"/>
      <c r="AH104" s="443"/>
      <c r="AI104" s="443"/>
      <c r="AJ104" s="443"/>
      <c r="AK104" s="443"/>
      <c r="AL104" s="443"/>
      <c r="AM104" s="443"/>
      <c r="AN104" s="443"/>
    </row>
    <row r="105" spans="1:40" ht="12.75" outlineLevel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11"/>
      <c r="N105" s="11"/>
      <c r="O105" s="11"/>
      <c r="P105" s="11"/>
      <c r="Q105" s="11"/>
      <c r="R105" s="11"/>
      <c r="S105" s="11"/>
      <c r="T105" s="11"/>
      <c r="U105" s="11"/>
      <c r="V105" s="444"/>
      <c r="W105" s="444"/>
      <c r="X105" s="444"/>
      <c r="Y105" s="444"/>
      <c r="Z105" s="444"/>
      <c r="AA105" s="444"/>
      <c r="AB105" s="444"/>
      <c r="AC105" s="444"/>
      <c r="AD105" s="444"/>
      <c r="AE105" s="444"/>
      <c r="AF105" s="444"/>
      <c r="AG105" s="444"/>
      <c r="AH105" s="443"/>
      <c r="AI105" s="443"/>
      <c r="AJ105" s="443"/>
      <c r="AK105" s="443"/>
      <c r="AL105" s="443"/>
      <c r="AM105" s="443"/>
      <c r="AN105" s="443"/>
    </row>
    <row r="106" spans="1:40" ht="12.75" outlineLevel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11"/>
      <c r="N106" s="11"/>
      <c r="O106" s="11"/>
      <c r="P106" s="11"/>
      <c r="Q106" s="11"/>
      <c r="R106" s="11"/>
      <c r="S106" s="11"/>
      <c r="T106" s="11"/>
      <c r="U106" s="11"/>
      <c r="V106" s="444"/>
      <c r="W106" s="444"/>
      <c r="X106" s="444"/>
      <c r="Y106" s="444"/>
      <c r="Z106" s="444"/>
      <c r="AA106" s="444"/>
      <c r="AB106" s="444"/>
      <c r="AC106" s="444"/>
      <c r="AD106" s="444"/>
      <c r="AE106" s="444"/>
      <c r="AF106" s="444"/>
      <c r="AG106" s="444"/>
      <c r="AH106" s="443"/>
      <c r="AI106" s="443"/>
      <c r="AJ106" s="443"/>
      <c r="AK106" s="443"/>
      <c r="AL106" s="443"/>
      <c r="AM106" s="443"/>
      <c r="AN106" s="443"/>
    </row>
    <row r="107" spans="1:40" ht="12.75" outlineLevel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11"/>
      <c r="N107" s="11"/>
      <c r="O107" s="11"/>
      <c r="P107" s="11"/>
      <c r="Q107" s="11"/>
      <c r="R107" s="11"/>
      <c r="S107" s="11"/>
      <c r="T107" s="11"/>
      <c r="U107" s="11"/>
      <c r="V107" s="444"/>
      <c r="W107" s="444"/>
      <c r="X107" s="444"/>
      <c r="Y107" s="444"/>
      <c r="Z107" s="444"/>
      <c r="AA107" s="444"/>
      <c r="AB107" s="444"/>
      <c r="AC107" s="444"/>
      <c r="AD107" s="444"/>
      <c r="AE107" s="444"/>
      <c r="AF107" s="444"/>
      <c r="AG107" s="444"/>
      <c r="AH107" s="443"/>
      <c r="AI107" s="443"/>
      <c r="AJ107" s="443"/>
      <c r="AK107" s="443"/>
      <c r="AL107" s="443"/>
      <c r="AM107" s="443"/>
      <c r="AN107" s="443"/>
    </row>
    <row r="108" spans="1:40" ht="12.75" outlineLevel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1"/>
      <c r="N108" s="11"/>
      <c r="O108" s="11"/>
      <c r="P108" s="11"/>
      <c r="Q108" s="11"/>
      <c r="R108" s="11"/>
      <c r="S108" s="11"/>
      <c r="T108" s="11"/>
      <c r="U108" s="11"/>
      <c r="V108" s="444"/>
      <c r="W108" s="444"/>
      <c r="X108" s="444"/>
      <c r="Y108" s="444"/>
      <c r="Z108" s="444"/>
      <c r="AA108" s="444"/>
      <c r="AB108" s="444"/>
      <c r="AC108" s="444"/>
      <c r="AD108" s="444"/>
      <c r="AE108" s="444"/>
      <c r="AF108" s="444"/>
      <c r="AG108" s="444"/>
      <c r="AH108" s="443"/>
      <c r="AI108" s="443"/>
      <c r="AJ108" s="443"/>
      <c r="AK108" s="443"/>
      <c r="AL108" s="443"/>
      <c r="AM108" s="443"/>
      <c r="AN108" s="443"/>
    </row>
    <row r="109" spans="1:40" ht="12.75" outlineLevel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1"/>
      <c r="N109" s="11"/>
      <c r="O109" s="11"/>
      <c r="P109" s="11"/>
      <c r="Q109" s="11"/>
      <c r="R109" s="11"/>
      <c r="S109" s="11"/>
      <c r="T109" s="11"/>
      <c r="U109" s="11"/>
      <c r="V109" s="444"/>
      <c r="W109" s="444"/>
      <c r="X109" s="444"/>
      <c r="Y109" s="444"/>
      <c r="Z109" s="444"/>
      <c r="AA109" s="444"/>
      <c r="AB109" s="444"/>
      <c r="AC109" s="444"/>
      <c r="AD109" s="444"/>
      <c r="AE109" s="444"/>
      <c r="AF109" s="444"/>
      <c r="AG109" s="444"/>
      <c r="AH109" s="443"/>
      <c r="AI109" s="443"/>
      <c r="AJ109" s="443"/>
      <c r="AK109" s="443"/>
      <c r="AL109" s="443"/>
      <c r="AM109" s="443"/>
      <c r="AN109" s="443"/>
    </row>
    <row r="110" spans="1:40" ht="12.75" outlineLevel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11"/>
      <c r="N110" s="11"/>
      <c r="O110" s="11"/>
      <c r="P110" s="11"/>
      <c r="Q110" s="11"/>
      <c r="R110" s="11"/>
      <c r="S110" s="11"/>
      <c r="T110" s="11"/>
      <c r="U110" s="11"/>
      <c r="V110" s="444"/>
      <c r="W110" s="444"/>
      <c r="X110" s="444"/>
      <c r="Y110" s="444"/>
      <c r="Z110" s="444"/>
      <c r="AA110" s="444"/>
      <c r="AB110" s="444"/>
      <c r="AC110" s="444"/>
      <c r="AD110" s="444"/>
      <c r="AE110" s="444"/>
      <c r="AF110" s="444"/>
      <c r="AG110" s="444"/>
      <c r="AH110" s="443"/>
      <c r="AI110" s="443"/>
      <c r="AJ110" s="443"/>
      <c r="AK110" s="443"/>
      <c r="AL110" s="443"/>
      <c r="AM110" s="443"/>
      <c r="AN110" s="443"/>
    </row>
    <row r="111" spans="1:40" ht="12.75" outlineLevel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11"/>
      <c r="N111" s="11"/>
      <c r="O111" s="11"/>
      <c r="P111" s="11"/>
      <c r="Q111" s="11"/>
      <c r="R111" s="11"/>
      <c r="S111" s="11"/>
      <c r="T111" s="11"/>
      <c r="U111" s="11"/>
      <c r="V111" s="444"/>
      <c r="W111" s="444"/>
      <c r="X111" s="444"/>
      <c r="Y111" s="444"/>
      <c r="Z111" s="444"/>
      <c r="AA111" s="444"/>
      <c r="AB111" s="444"/>
      <c r="AC111" s="444"/>
      <c r="AD111" s="444"/>
      <c r="AE111" s="444"/>
      <c r="AF111" s="444"/>
      <c r="AG111" s="444"/>
      <c r="AH111" s="443"/>
      <c r="AI111" s="443"/>
      <c r="AJ111" s="443"/>
      <c r="AK111" s="443"/>
      <c r="AL111" s="443"/>
      <c r="AM111" s="443"/>
      <c r="AN111" s="443"/>
    </row>
    <row r="112" spans="1:40" ht="12.75" outlineLevel="1">
      <c r="A112" s="23"/>
      <c r="B112" s="23"/>
      <c r="C112" s="23"/>
      <c r="D112" s="23"/>
      <c r="E112" s="23"/>
      <c r="F112" s="21"/>
      <c r="G112" s="21"/>
      <c r="H112" s="21"/>
      <c r="I112" s="21"/>
      <c r="J112" s="21"/>
      <c r="K112" s="21"/>
      <c r="L112" s="21"/>
      <c r="M112" s="11"/>
      <c r="N112" s="11"/>
      <c r="O112" s="11"/>
      <c r="P112" s="11"/>
      <c r="Q112" s="11"/>
      <c r="R112" s="11"/>
      <c r="S112" s="11"/>
      <c r="T112" s="11"/>
      <c r="U112" s="11"/>
      <c r="V112" s="444"/>
      <c r="W112" s="444"/>
      <c r="X112" s="444"/>
      <c r="Y112" s="444"/>
      <c r="Z112" s="444"/>
      <c r="AA112" s="444"/>
      <c r="AB112" s="444"/>
      <c r="AC112" s="444"/>
      <c r="AD112" s="444"/>
      <c r="AE112" s="444"/>
      <c r="AF112" s="444"/>
      <c r="AG112" s="444"/>
      <c r="AH112" s="443"/>
      <c r="AI112" s="443"/>
      <c r="AJ112" s="443"/>
      <c r="AK112" s="443"/>
      <c r="AL112" s="443"/>
      <c r="AM112" s="443"/>
      <c r="AN112" s="443"/>
    </row>
    <row r="113" spans="1:40" ht="12.75" outlineLevel="1">
      <c r="A113" s="23"/>
      <c r="B113" s="23"/>
      <c r="C113" s="23"/>
      <c r="D113" s="23"/>
      <c r="E113" s="23"/>
      <c r="F113" s="21"/>
      <c r="G113" s="21"/>
      <c r="H113" s="21"/>
      <c r="I113" s="21"/>
      <c r="J113" s="21"/>
      <c r="K113" s="21"/>
      <c r="L113" s="21"/>
      <c r="M113" s="11"/>
      <c r="N113" s="11"/>
      <c r="O113" s="11"/>
      <c r="P113" s="11"/>
      <c r="Q113" s="11"/>
      <c r="R113" s="11"/>
      <c r="S113" s="11"/>
      <c r="T113" s="11"/>
      <c r="U113" s="11"/>
      <c r="V113" s="444"/>
      <c r="W113" s="444"/>
      <c r="X113" s="444"/>
      <c r="Y113" s="444"/>
      <c r="Z113" s="444"/>
      <c r="AA113" s="444"/>
      <c r="AB113" s="444"/>
      <c r="AC113" s="444"/>
      <c r="AD113" s="444"/>
      <c r="AE113" s="444"/>
      <c r="AF113" s="444"/>
      <c r="AG113" s="444"/>
      <c r="AH113" s="443"/>
      <c r="AI113" s="443"/>
      <c r="AJ113" s="443"/>
      <c r="AK113" s="443"/>
      <c r="AL113" s="443"/>
      <c r="AM113" s="443"/>
      <c r="AN113" s="443"/>
    </row>
    <row r="114" spans="1:40" ht="12.75" outlineLevel="1">
      <c r="A114" s="23"/>
      <c r="B114" s="23"/>
      <c r="C114" s="23"/>
      <c r="D114" s="23"/>
      <c r="E114" s="23"/>
      <c r="F114" s="21"/>
      <c r="G114" s="21">
        <v>1</v>
      </c>
      <c r="H114" s="21"/>
      <c r="I114" s="21"/>
      <c r="J114" s="21"/>
      <c r="K114" s="21"/>
      <c r="L114" s="21">
        <v>1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444"/>
      <c r="W114" s="444"/>
      <c r="X114" s="444"/>
      <c r="Y114" s="444"/>
      <c r="Z114" s="444"/>
      <c r="AA114" s="444"/>
      <c r="AB114" s="444"/>
      <c r="AC114" s="444"/>
      <c r="AD114" s="444"/>
      <c r="AE114" s="444"/>
      <c r="AF114" s="444"/>
      <c r="AG114" s="444"/>
      <c r="AH114" s="443"/>
      <c r="AI114" s="443"/>
      <c r="AJ114" s="443"/>
      <c r="AK114" s="443"/>
      <c r="AL114" s="443"/>
      <c r="AM114" s="443"/>
      <c r="AN114" s="443"/>
    </row>
    <row r="115" spans="1:40" ht="15.75" outlineLevel="1">
      <c r="A115" s="19">
        <v>1</v>
      </c>
      <c r="B115" s="112" t="s">
        <v>0</v>
      </c>
      <c r="C115" s="152">
        <v>7</v>
      </c>
      <c r="D115" s="19">
        <v>1</v>
      </c>
      <c r="E115" s="19">
        <f>$C$115*10000+D115*100+1</f>
        <v>70101</v>
      </c>
      <c r="F115" s="20"/>
      <c r="G115" s="20" t="str">
        <f>IF(G114=0,0,VLOOKUP(E115,DataBase!D4:I211,3,TRUE))</f>
        <v>متداول</v>
      </c>
      <c r="H115" s="153" t="str">
        <f>IF(OR(G115=0,G115=G114),"",G115)</f>
        <v>متداول</v>
      </c>
      <c r="I115" s="154">
        <v>1</v>
      </c>
      <c r="J115" s="20">
        <v>1</v>
      </c>
      <c r="K115" s="20">
        <f>$C$115*10000+$I$115*100+J115</f>
        <v>70101</v>
      </c>
      <c r="L115" s="20" t="str">
        <f>IF(OR(L114=L113,L114=0),0,VLOOKUP(K115,DataBase!D3:I211,4,TRUE))</f>
        <v>چگالی اسمي: 2400</v>
      </c>
      <c r="M115" s="450" t="str">
        <f aca="true" t="shared" si="0" ref="M115:M122">IF(OR(OR(L115=0,L114=""),L115=L114),"",L115)</f>
        <v>چگالی اسمي: 2400</v>
      </c>
      <c r="N115" s="451">
        <v>1</v>
      </c>
      <c r="O115" s="451">
        <f>$C$115*10000+$I$115*100+N115</f>
        <v>70101</v>
      </c>
      <c r="P115" s="11"/>
      <c r="Q115" s="11"/>
      <c r="R115" s="11"/>
      <c r="S115" s="11"/>
      <c r="T115" s="11"/>
      <c r="U115" s="11"/>
      <c r="V115" s="444"/>
      <c r="W115" s="444"/>
      <c r="X115" s="444"/>
      <c r="Y115" s="444"/>
      <c r="Z115" s="444"/>
      <c r="AA115" s="444"/>
      <c r="AB115" s="444"/>
      <c r="AC115" s="444"/>
      <c r="AD115" s="444"/>
      <c r="AE115" s="444"/>
      <c r="AF115" s="444"/>
      <c r="AG115" s="444"/>
      <c r="AH115" s="443"/>
      <c r="AI115" s="443"/>
      <c r="AJ115" s="443"/>
      <c r="AK115" s="443"/>
      <c r="AL115" s="443"/>
      <c r="AM115" s="443"/>
      <c r="AN115" s="443"/>
    </row>
    <row r="116" spans="1:40" ht="15.75" outlineLevel="1">
      <c r="A116" s="19">
        <v>2</v>
      </c>
      <c r="B116" s="112" t="s">
        <v>9</v>
      </c>
      <c r="C116" s="19"/>
      <c r="D116" s="19">
        <v>2</v>
      </c>
      <c r="E116" s="19">
        <f aca="true" t="shared" si="1" ref="E116:E135">$C$115*10000+D116*100+1</f>
        <v>70201</v>
      </c>
      <c r="F116" s="20"/>
      <c r="G116" s="20">
        <f>IF(G115=0,0,VLOOKUP(E116,DataBase!D4:I212,3,TRUE))</f>
        <v>0</v>
      </c>
      <c r="H116" s="153">
        <f aca="true" t="shared" si="2" ref="H116:H135">IF(OR(G116=0,G116=G115),"",G116)</f>
      </c>
      <c r="I116" s="20"/>
      <c r="J116" s="20">
        <v>2</v>
      </c>
      <c r="K116" s="20">
        <f aca="true" t="shared" si="3" ref="K116:K144">$C$115*10000+$I$115*100+J116</f>
        <v>70102</v>
      </c>
      <c r="L116" s="20" t="str">
        <f>IF(OR(L115=L114,L115=0),0,VLOOKUP(K116,DataBase!D4:I212,4,TRUE))</f>
        <v>چگالی اسمي: 2300</v>
      </c>
      <c r="M116" s="450" t="str">
        <f t="shared" si="0"/>
        <v>چگالی اسمي: 2300</v>
      </c>
      <c r="N116" s="449"/>
      <c r="O116" s="449"/>
      <c r="P116" s="11"/>
      <c r="Q116" s="11"/>
      <c r="R116" s="11"/>
      <c r="S116" s="11"/>
      <c r="T116" s="11"/>
      <c r="U116" s="11"/>
      <c r="V116" s="444"/>
      <c r="W116" s="444"/>
      <c r="X116" s="444"/>
      <c r="Y116" s="444"/>
      <c r="Z116" s="444"/>
      <c r="AA116" s="444"/>
      <c r="AB116" s="444"/>
      <c r="AC116" s="444"/>
      <c r="AD116" s="444"/>
      <c r="AE116" s="444"/>
      <c r="AF116" s="444"/>
      <c r="AG116" s="444"/>
      <c r="AH116" s="443"/>
      <c r="AI116" s="443"/>
      <c r="AJ116" s="443"/>
      <c r="AK116" s="443"/>
      <c r="AL116" s="443"/>
      <c r="AM116" s="443"/>
      <c r="AN116" s="443"/>
    </row>
    <row r="117" spans="1:40" ht="15.75" outlineLevel="1">
      <c r="A117" s="19">
        <v>3</v>
      </c>
      <c r="B117" s="112" t="s">
        <v>243</v>
      </c>
      <c r="C117" s="19"/>
      <c r="D117" s="19">
        <v>3</v>
      </c>
      <c r="E117" s="19">
        <f t="shared" si="1"/>
        <v>70301</v>
      </c>
      <c r="F117" s="20"/>
      <c r="G117" s="20">
        <f>IF(G116=0,0,VLOOKUP(E117,DataBase!D5:I213,3,TRUE))</f>
        <v>0</v>
      </c>
      <c r="H117" s="153">
        <f t="shared" si="2"/>
      </c>
      <c r="I117" s="20"/>
      <c r="J117" s="20">
        <v>3</v>
      </c>
      <c r="K117" s="20">
        <f t="shared" si="3"/>
        <v>70103</v>
      </c>
      <c r="L117" s="20" t="str">
        <f>IF(OR(L116=L115,L116=0),0,VLOOKUP(K117,DataBase!D5:I213,4,TRUE))</f>
        <v>چگالی اسمي: 2200</v>
      </c>
      <c r="M117" s="450" t="str">
        <f t="shared" si="0"/>
        <v>چگالی اسمي: 2200</v>
      </c>
      <c r="N117" s="449"/>
      <c r="O117" s="449"/>
      <c r="P117" s="11"/>
      <c r="Q117" s="11"/>
      <c r="R117" s="11"/>
      <c r="S117" s="11"/>
      <c r="T117" s="11"/>
      <c r="U117" s="11"/>
      <c r="V117" s="444"/>
      <c r="W117" s="444"/>
      <c r="X117" s="444"/>
      <c r="Y117" s="444"/>
      <c r="Z117" s="444"/>
      <c r="AA117" s="444"/>
      <c r="AB117" s="444"/>
      <c r="AC117" s="444"/>
      <c r="AD117" s="444"/>
      <c r="AE117" s="444"/>
      <c r="AF117" s="444"/>
      <c r="AG117" s="444"/>
      <c r="AH117" s="443"/>
      <c r="AI117" s="443"/>
      <c r="AJ117" s="443"/>
      <c r="AK117" s="443"/>
      <c r="AL117" s="443"/>
      <c r="AM117" s="443"/>
      <c r="AN117" s="443"/>
    </row>
    <row r="118" spans="1:40" ht="15.75" outlineLevel="1">
      <c r="A118" s="19">
        <v>4</v>
      </c>
      <c r="B118" s="112" t="s">
        <v>51</v>
      </c>
      <c r="C118" s="19"/>
      <c r="D118" s="19">
        <v>4</v>
      </c>
      <c r="E118" s="19">
        <f t="shared" si="1"/>
        <v>70401</v>
      </c>
      <c r="F118" s="20"/>
      <c r="G118" s="20">
        <f>IF(G117=0,0,VLOOKUP(E118,DataBase!D6:I214,3,TRUE))</f>
        <v>0</v>
      </c>
      <c r="H118" s="153">
        <f t="shared" si="2"/>
      </c>
      <c r="I118" s="20"/>
      <c r="J118" s="20">
        <v>4</v>
      </c>
      <c r="K118" s="20">
        <f t="shared" si="3"/>
        <v>70104</v>
      </c>
      <c r="L118" s="20" t="str">
        <f>IF(OR(L117=L116,L117=0),0,VLOOKUP(K118,DataBase!D6:I214,4,TRUE))</f>
        <v>چگالی اسمي: 2100</v>
      </c>
      <c r="M118" s="450" t="str">
        <f t="shared" si="0"/>
        <v>چگالی اسمي: 2100</v>
      </c>
      <c r="N118" s="449"/>
      <c r="O118" s="449"/>
      <c r="P118" s="11"/>
      <c r="Q118" s="11"/>
      <c r="R118" s="11"/>
      <c r="S118" s="11"/>
      <c r="T118" s="11"/>
      <c r="U118" s="11"/>
      <c r="V118" s="444"/>
      <c r="W118" s="444"/>
      <c r="X118" s="444"/>
      <c r="Y118" s="444"/>
      <c r="Z118" s="444"/>
      <c r="AA118" s="444"/>
      <c r="AB118" s="444"/>
      <c r="AC118" s="444"/>
      <c r="AD118" s="444"/>
      <c r="AE118" s="444"/>
      <c r="AF118" s="444"/>
      <c r="AG118" s="444"/>
      <c r="AH118" s="443"/>
      <c r="AI118" s="443"/>
      <c r="AJ118" s="443"/>
      <c r="AK118" s="443"/>
      <c r="AL118" s="443"/>
      <c r="AM118" s="443"/>
      <c r="AN118" s="443"/>
    </row>
    <row r="119" spans="1:40" ht="15.75" outlineLevel="1">
      <c r="A119" s="19">
        <v>5</v>
      </c>
      <c r="B119" s="112" t="s">
        <v>80</v>
      </c>
      <c r="C119" s="19"/>
      <c r="D119" s="19">
        <v>5</v>
      </c>
      <c r="E119" s="19">
        <f t="shared" si="1"/>
        <v>70501</v>
      </c>
      <c r="F119" s="20"/>
      <c r="G119" s="20">
        <f>IF(G118=0,0,VLOOKUP(E119,DataBase!D7:I215,3,TRUE))</f>
        <v>0</v>
      </c>
      <c r="H119" s="153">
        <f t="shared" si="2"/>
      </c>
      <c r="I119" s="20"/>
      <c r="J119" s="20">
        <v>5</v>
      </c>
      <c r="K119" s="20">
        <f t="shared" si="3"/>
        <v>70105</v>
      </c>
      <c r="L119" s="20" t="str">
        <f>IF(OR(L118=L117,L118=0),0,VLOOKUP(K119,DataBase!D7:I215,4,TRUE))</f>
        <v>چگالی اسمي: 2000</v>
      </c>
      <c r="M119" s="450" t="str">
        <f t="shared" si="0"/>
        <v>چگالی اسمي: 2000</v>
      </c>
      <c r="N119" s="449"/>
      <c r="O119" s="449"/>
      <c r="P119" s="11"/>
      <c r="Q119" s="11"/>
      <c r="R119" s="11"/>
      <c r="S119" s="11"/>
      <c r="T119" s="11"/>
      <c r="U119" s="11"/>
      <c r="V119" s="444"/>
      <c r="W119" s="444"/>
      <c r="X119" s="444"/>
      <c r="Y119" s="444"/>
      <c r="Z119" s="444"/>
      <c r="AA119" s="444"/>
      <c r="AB119" s="444"/>
      <c r="AC119" s="444"/>
      <c r="AD119" s="444"/>
      <c r="AE119" s="444"/>
      <c r="AF119" s="444"/>
      <c r="AG119" s="444"/>
      <c r="AH119" s="443"/>
      <c r="AI119" s="443"/>
      <c r="AJ119" s="443"/>
      <c r="AK119" s="443"/>
      <c r="AL119" s="443"/>
      <c r="AM119" s="443"/>
      <c r="AN119" s="443"/>
    </row>
    <row r="120" spans="1:40" ht="15.75" outlineLevel="1">
      <c r="A120" s="19">
        <v>6</v>
      </c>
      <c r="B120" s="112" t="s">
        <v>108</v>
      </c>
      <c r="C120" s="19"/>
      <c r="D120" s="19">
        <v>6</v>
      </c>
      <c r="E120" s="19">
        <f t="shared" si="1"/>
        <v>70601</v>
      </c>
      <c r="F120" s="20"/>
      <c r="G120" s="20">
        <f>IF(G119=0,0,VLOOKUP(E120,DataBase!D8:I216,3,TRUE))</f>
        <v>0</v>
      </c>
      <c r="H120" s="153">
        <f t="shared" si="2"/>
      </c>
      <c r="I120" s="20"/>
      <c r="J120" s="20">
        <v>6</v>
      </c>
      <c r="K120" s="20">
        <f t="shared" si="3"/>
        <v>70106</v>
      </c>
      <c r="L120" s="20" t="str">
        <f>IF(OR(L119=L118,L119=0),0,VLOOKUP(K120,DataBase!D8:I216,4,TRUE))</f>
        <v>چگالی اسمي: 1900</v>
      </c>
      <c r="M120" s="450" t="str">
        <f t="shared" si="0"/>
        <v>چگالی اسمي: 1900</v>
      </c>
      <c r="N120" s="449"/>
      <c r="O120" s="449"/>
      <c r="P120" s="11"/>
      <c r="Q120" s="11"/>
      <c r="R120" s="11"/>
      <c r="S120" s="11"/>
      <c r="T120" s="11"/>
      <c r="U120" s="11"/>
      <c r="V120" s="444"/>
      <c r="W120" s="444"/>
      <c r="X120" s="444"/>
      <c r="Y120" s="444"/>
      <c r="Z120" s="444"/>
      <c r="AA120" s="444"/>
      <c r="AB120" s="444"/>
      <c r="AC120" s="444"/>
      <c r="AD120" s="444"/>
      <c r="AE120" s="444"/>
      <c r="AF120" s="444"/>
      <c r="AG120" s="444"/>
      <c r="AH120" s="443"/>
      <c r="AI120" s="443"/>
      <c r="AJ120" s="443"/>
      <c r="AK120" s="443"/>
      <c r="AL120" s="443"/>
      <c r="AM120" s="443"/>
      <c r="AN120" s="443"/>
    </row>
    <row r="121" spans="1:40" ht="15.75" outlineLevel="1">
      <c r="A121" s="19">
        <v>7</v>
      </c>
      <c r="B121" s="112" t="s">
        <v>115</v>
      </c>
      <c r="C121" s="19"/>
      <c r="D121" s="19">
        <v>7</v>
      </c>
      <c r="E121" s="19">
        <f t="shared" si="1"/>
        <v>70701</v>
      </c>
      <c r="F121" s="20"/>
      <c r="G121" s="20">
        <f>IF(G120=0,0,VLOOKUP(E121,DataBase!D9:I217,3,TRUE))</f>
        <v>0</v>
      </c>
      <c r="H121" s="153">
        <f t="shared" si="2"/>
      </c>
      <c r="I121" s="20"/>
      <c r="J121" s="20">
        <v>7</v>
      </c>
      <c r="K121" s="20">
        <f t="shared" si="3"/>
        <v>70107</v>
      </c>
      <c r="L121" s="20" t="str">
        <f>IF(OR(L120=L119,L120=0),0,VLOOKUP(K121,DataBase!D9:I217,4,TRUE))</f>
        <v>چگالی اسمي: 1800</v>
      </c>
      <c r="M121" s="450" t="str">
        <f t="shared" si="0"/>
        <v>چگالی اسمي: 1800</v>
      </c>
      <c r="N121" s="449"/>
      <c r="O121" s="449"/>
      <c r="P121" s="11"/>
      <c r="Q121" s="11"/>
      <c r="R121" s="11"/>
      <c r="S121" s="11"/>
      <c r="T121" s="11"/>
      <c r="U121" s="11"/>
      <c r="V121" s="444"/>
      <c r="W121" s="444"/>
      <c r="X121" s="444"/>
      <c r="Y121" s="444"/>
      <c r="Z121" s="444"/>
      <c r="AA121" s="444"/>
      <c r="AB121" s="444"/>
      <c r="AC121" s="444"/>
      <c r="AD121" s="444"/>
      <c r="AE121" s="444"/>
      <c r="AF121" s="444"/>
      <c r="AG121" s="444"/>
      <c r="AH121" s="443"/>
      <c r="AI121" s="443"/>
      <c r="AJ121" s="443"/>
      <c r="AK121" s="443"/>
      <c r="AL121" s="443"/>
      <c r="AM121" s="443"/>
      <c r="AN121" s="443"/>
    </row>
    <row r="122" spans="1:40" ht="15.75" outlineLevel="1">
      <c r="A122" s="19">
        <v>8</v>
      </c>
      <c r="B122" s="112" t="s">
        <v>145</v>
      </c>
      <c r="C122" s="19"/>
      <c r="D122" s="19">
        <v>8</v>
      </c>
      <c r="E122" s="19">
        <f t="shared" si="1"/>
        <v>70801</v>
      </c>
      <c r="F122" s="20"/>
      <c r="G122" s="20">
        <f>IF(G121=0,0,VLOOKUP(E122,DataBase!D10:I218,3,TRUE))</f>
        <v>0</v>
      </c>
      <c r="H122" s="153">
        <f t="shared" si="2"/>
      </c>
      <c r="I122" s="20"/>
      <c r="J122" s="20">
        <v>8</v>
      </c>
      <c r="K122" s="20">
        <f t="shared" si="3"/>
        <v>70108</v>
      </c>
      <c r="L122" s="20" t="str">
        <f>IF(OR(L121=L120,L121=0),0,VLOOKUP(K122,DataBase!D10:I218,4,TRUE))</f>
        <v>چگالی اسمي: 1700</v>
      </c>
      <c r="M122" s="450" t="str">
        <f t="shared" si="0"/>
        <v>چگالی اسمي: 1700</v>
      </c>
      <c r="N122" s="449"/>
      <c r="O122" s="449"/>
      <c r="P122" s="11"/>
      <c r="Q122" s="11"/>
      <c r="R122" s="11"/>
      <c r="S122" s="11"/>
      <c r="T122" s="11"/>
      <c r="U122" s="11"/>
      <c r="V122" s="444"/>
      <c r="W122" s="444"/>
      <c r="X122" s="444"/>
      <c r="Y122" s="444"/>
      <c r="Z122" s="444"/>
      <c r="AA122" s="444"/>
      <c r="AB122" s="444"/>
      <c r="AC122" s="444"/>
      <c r="AD122" s="444"/>
      <c r="AE122" s="444"/>
      <c r="AF122" s="444"/>
      <c r="AG122" s="444"/>
      <c r="AH122" s="443"/>
      <c r="AI122" s="443"/>
      <c r="AJ122" s="443"/>
      <c r="AK122" s="443"/>
      <c r="AL122" s="443"/>
      <c r="AM122" s="443"/>
      <c r="AN122" s="443"/>
    </row>
    <row r="123" spans="1:40" ht="15.75" outlineLevel="1">
      <c r="A123" s="19">
        <v>9</v>
      </c>
      <c r="B123" s="112" t="s">
        <v>163</v>
      </c>
      <c r="C123" s="19"/>
      <c r="D123" s="19">
        <v>9</v>
      </c>
      <c r="E123" s="19">
        <f t="shared" si="1"/>
        <v>70901</v>
      </c>
      <c r="F123" s="20"/>
      <c r="G123" s="20">
        <f>IF(G122=0,0,VLOOKUP(E123,DataBase!D11:I219,3,TRUE))</f>
        <v>0</v>
      </c>
      <c r="H123" s="153">
        <f t="shared" si="2"/>
      </c>
      <c r="I123" s="20"/>
      <c r="J123" s="20">
        <v>9</v>
      </c>
      <c r="K123" s="20">
        <f t="shared" si="3"/>
        <v>70109</v>
      </c>
      <c r="L123" s="20" t="str">
        <f>IF(OR(L122=L121,L122=0),0,VLOOKUP(K123,DataBase!D11:I219,4,TRUE))</f>
        <v>چگالی اسمي: 1600</v>
      </c>
      <c r="M123" s="450" t="str">
        <f>IF(OR(OR(L123=0,L122=""),L123=L122),"",L123)</f>
        <v>چگالی اسمي: 1600</v>
      </c>
      <c r="N123" s="449"/>
      <c r="O123" s="449"/>
      <c r="P123" s="11"/>
      <c r="Q123" s="11"/>
      <c r="R123" s="11"/>
      <c r="S123" s="11"/>
      <c r="T123" s="11"/>
      <c r="U123" s="11"/>
      <c r="V123" s="444"/>
      <c r="W123" s="444"/>
      <c r="X123" s="444"/>
      <c r="Y123" s="444"/>
      <c r="Z123" s="444"/>
      <c r="AA123" s="444"/>
      <c r="AB123" s="444"/>
      <c r="AC123" s="444"/>
      <c r="AD123" s="444"/>
      <c r="AE123" s="444"/>
      <c r="AF123" s="444"/>
      <c r="AG123" s="444"/>
      <c r="AH123" s="443"/>
      <c r="AI123" s="443"/>
      <c r="AJ123" s="443"/>
      <c r="AK123" s="443"/>
      <c r="AL123" s="443"/>
      <c r="AM123" s="443"/>
      <c r="AN123" s="443"/>
    </row>
    <row r="124" spans="1:40" ht="15.75" outlineLevel="1">
      <c r="A124" s="19">
        <v>10</v>
      </c>
      <c r="B124" s="112" t="s">
        <v>170</v>
      </c>
      <c r="C124" s="19"/>
      <c r="D124" s="19">
        <v>10</v>
      </c>
      <c r="E124" s="19">
        <f t="shared" si="1"/>
        <v>71001</v>
      </c>
      <c r="F124" s="20"/>
      <c r="G124" s="20">
        <f>IF(G123=0,0,VLOOKUP(E124,DataBase!D12:I220,3,TRUE))</f>
        <v>0</v>
      </c>
      <c r="H124" s="153">
        <f t="shared" si="2"/>
      </c>
      <c r="I124" s="20"/>
      <c r="J124" s="20">
        <v>10</v>
      </c>
      <c r="K124" s="20">
        <f t="shared" si="3"/>
        <v>70110</v>
      </c>
      <c r="L124" s="20" t="str">
        <f>IF(OR(L123=L122,L123=0),0,VLOOKUP(K124,DataBase!D12:I220,4,TRUE))</f>
        <v>چگالی اسمي: 1500</v>
      </c>
      <c r="M124" s="450" t="str">
        <f aca="true" t="shared" si="4" ref="M124:M133">IF(OR(OR(L124=0,L123=""),L124=L123),"",L124)</f>
        <v>چگالی اسمي: 1500</v>
      </c>
      <c r="N124" s="449"/>
      <c r="O124" s="449"/>
      <c r="P124" s="11"/>
      <c r="Q124" s="11"/>
      <c r="R124" s="11"/>
      <c r="S124" s="11"/>
      <c r="T124" s="11"/>
      <c r="U124" s="11"/>
      <c r="V124" s="444"/>
      <c r="W124" s="444"/>
      <c r="X124" s="444"/>
      <c r="Y124" s="444"/>
      <c r="Z124" s="444"/>
      <c r="AA124" s="444"/>
      <c r="AB124" s="444"/>
      <c r="AC124" s="444"/>
      <c r="AD124" s="444"/>
      <c r="AE124" s="444"/>
      <c r="AF124" s="444"/>
      <c r="AG124" s="444"/>
      <c r="AH124" s="443"/>
      <c r="AI124" s="443"/>
      <c r="AJ124" s="443"/>
      <c r="AK124" s="443"/>
      <c r="AL124" s="443"/>
      <c r="AM124" s="443"/>
      <c r="AN124" s="443"/>
    </row>
    <row r="125" spans="1:40" ht="15.75" outlineLevel="1">
      <c r="A125" s="19">
        <v>11</v>
      </c>
      <c r="B125" s="112" t="s">
        <v>176</v>
      </c>
      <c r="C125" s="19"/>
      <c r="D125" s="19">
        <v>11</v>
      </c>
      <c r="E125" s="19">
        <f t="shared" si="1"/>
        <v>71101</v>
      </c>
      <c r="F125" s="20"/>
      <c r="G125" s="20">
        <f>IF(G124=0,0,VLOOKUP(E125,DataBase!D13:I221,3,TRUE))</f>
        <v>0</v>
      </c>
      <c r="H125" s="153">
        <f t="shared" si="2"/>
      </c>
      <c r="I125" s="20"/>
      <c r="J125" s="20">
        <v>11</v>
      </c>
      <c r="K125" s="20">
        <f t="shared" si="3"/>
        <v>70111</v>
      </c>
      <c r="L125" s="20" t="str">
        <f>IF(OR(L124=L123,L124=0),0,VLOOKUP(K125,DataBase!D12:I221,4,TRUE))</f>
        <v>چگالی اسمي: 1400</v>
      </c>
      <c r="M125" s="450" t="str">
        <f t="shared" si="4"/>
        <v>چگالی اسمي: 1400</v>
      </c>
      <c r="N125" s="449"/>
      <c r="O125" s="449"/>
      <c r="P125" s="11"/>
      <c r="Q125" s="11"/>
      <c r="R125" s="11"/>
      <c r="S125" s="11"/>
      <c r="T125" s="11"/>
      <c r="U125" s="11"/>
      <c r="V125" s="444"/>
      <c r="W125" s="444"/>
      <c r="X125" s="444"/>
      <c r="Y125" s="444"/>
      <c r="Z125" s="444"/>
      <c r="AA125" s="444"/>
      <c r="AB125" s="444"/>
      <c r="AC125" s="444"/>
      <c r="AD125" s="444"/>
      <c r="AE125" s="444"/>
      <c r="AF125" s="444"/>
      <c r="AG125" s="444"/>
      <c r="AH125" s="443"/>
      <c r="AI125" s="443"/>
      <c r="AJ125" s="443"/>
      <c r="AK125" s="443"/>
      <c r="AL125" s="443"/>
      <c r="AM125" s="443"/>
      <c r="AN125" s="443"/>
    </row>
    <row r="126" spans="1:40" ht="15.75" outlineLevel="1">
      <c r="A126" s="19">
        <v>12</v>
      </c>
      <c r="B126" s="112" t="s">
        <v>192</v>
      </c>
      <c r="C126" s="19"/>
      <c r="D126" s="19">
        <v>12</v>
      </c>
      <c r="E126" s="19">
        <f t="shared" si="1"/>
        <v>71201</v>
      </c>
      <c r="F126" s="20"/>
      <c r="G126" s="20">
        <f>IF(G125=0,0,VLOOKUP(E126,DataBase!D14:I222,3,TRUE))</f>
        <v>0</v>
      </c>
      <c r="H126" s="153">
        <f t="shared" si="2"/>
      </c>
      <c r="I126" s="20"/>
      <c r="J126" s="20">
        <v>12</v>
      </c>
      <c r="K126" s="20">
        <f t="shared" si="3"/>
        <v>70112</v>
      </c>
      <c r="L126" s="20" t="str">
        <f>IF(OR(L125=L124,L125=0),0,VLOOKUP(K126,DataBase!D13:I222,4,TRUE))</f>
        <v>چگالی اسمي: 1300</v>
      </c>
      <c r="M126" s="450" t="str">
        <f t="shared" si="4"/>
        <v>چگالی اسمي: 1300</v>
      </c>
      <c r="N126" s="449"/>
      <c r="O126" s="449"/>
      <c r="P126" s="11"/>
      <c r="Q126" s="11"/>
      <c r="R126" s="11"/>
      <c r="S126" s="11"/>
      <c r="T126" s="11"/>
      <c r="U126" s="11"/>
      <c r="V126" s="444"/>
      <c r="W126" s="444"/>
      <c r="X126" s="444"/>
      <c r="Y126" s="444"/>
      <c r="Z126" s="444"/>
      <c r="AA126" s="444"/>
      <c r="AB126" s="444"/>
      <c r="AC126" s="444"/>
      <c r="AD126" s="444"/>
      <c r="AE126" s="444"/>
      <c r="AF126" s="444"/>
      <c r="AG126" s="444"/>
      <c r="AH126" s="443"/>
      <c r="AI126" s="443"/>
      <c r="AJ126" s="443"/>
      <c r="AK126" s="443"/>
      <c r="AL126" s="443"/>
      <c r="AM126" s="443"/>
      <c r="AN126" s="443"/>
    </row>
    <row r="127" spans="1:40" ht="15.75" outlineLevel="1">
      <c r="A127" s="19">
        <v>13</v>
      </c>
      <c r="B127" s="112" t="s">
        <v>203</v>
      </c>
      <c r="C127" s="19"/>
      <c r="D127" s="19">
        <v>13</v>
      </c>
      <c r="E127" s="19">
        <f t="shared" si="1"/>
        <v>71301</v>
      </c>
      <c r="F127" s="20"/>
      <c r="G127" s="20">
        <f>IF(G126=0,0,VLOOKUP(E127,DataBase!D15:I223,3,TRUE))</f>
        <v>0</v>
      </c>
      <c r="H127" s="153">
        <f t="shared" si="2"/>
      </c>
      <c r="I127" s="20"/>
      <c r="J127" s="20">
        <v>13</v>
      </c>
      <c r="K127" s="20">
        <f t="shared" si="3"/>
        <v>70113</v>
      </c>
      <c r="L127" s="20" t="str">
        <f>IF(OR(L126=L125,L126=0),0,VLOOKUP(K127,DataBase!D14:I223,4,TRUE))</f>
        <v>چگالی اسمي: 1200</v>
      </c>
      <c r="M127" s="450" t="str">
        <f t="shared" si="4"/>
        <v>چگالی اسمي: 1200</v>
      </c>
      <c r="N127" s="449"/>
      <c r="O127" s="449"/>
      <c r="P127" s="11"/>
      <c r="Q127" s="11"/>
      <c r="R127" s="11"/>
      <c r="S127" s="11"/>
      <c r="T127" s="11"/>
      <c r="U127" s="11"/>
      <c r="V127" s="444"/>
      <c r="W127" s="444"/>
      <c r="X127" s="444"/>
      <c r="Y127" s="444"/>
      <c r="Z127" s="444"/>
      <c r="AA127" s="444"/>
      <c r="AB127" s="444"/>
      <c r="AC127" s="444"/>
      <c r="AD127" s="444"/>
      <c r="AE127" s="444"/>
      <c r="AF127" s="444"/>
      <c r="AG127" s="444"/>
      <c r="AH127" s="443"/>
      <c r="AI127" s="443"/>
      <c r="AJ127" s="443"/>
      <c r="AK127" s="443"/>
      <c r="AL127" s="443"/>
      <c r="AM127" s="443"/>
      <c r="AN127" s="443"/>
    </row>
    <row r="128" spans="1:40" ht="15.75" outlineLevel="1">
      <c r="A128" s="19">
        <v>14</v>
      </c>
      <c r="B128" s="112" t="s">
        <v>209</v>
      </c>
      <c r="C128" s="19"/>
      <c r="D128" s="19">
        <v>14</v>
      </c>
      <c r="E128" s="19">
        <f t="shared" si="1"/>
        <v>71401</v>
      </c>
      <c r="F128" s="20"/>
      <c r="G128" s="20">
        <f>IF(G127=0,0,VLOOKUP(E128,DataBase!D16:I224,3,TRUE))</f>
        <v>0</v>
      </c>
      <c r="H128" s="153">
        <f t="shared" si="2"/>
      </c>
      <c r="I128" s="20"/>
      <c r="J128" s="20">
        <v>14</v>
      </c>
      <c r="K128" s="20">
        <f t="shared" si="3"/>
        <v>70114</v>
      </c>
      <c r="L128" s="20" t="str">
        <f>IF(OR(L127=L126,L127=0),0,VLOOKUP(K128,DataBase!D15:I224,4,TRUE))</f>
        <v>چگالی اسمي: 1100</v>
      </c>
      <c r="M128" s="450" t="str">
        <f t="shared" si="4"/>
        <v>چگالی اسمي: 1100</v>
      </c>
      <c r="N128" s="449"/>
      <c r="O128" s="449"/>
      <c r="P128" s="11"/>
      <c r="Q128" s="11"/>
      <c r="R128" s="11"/>
      <c r="S128" s="11"/>
      <c r="T128" s="11"/>
      <c r="U128" s="11"/>
      <c r="V128" s="444"/>
      <c r="W128" s="444"/>
      <c r="X128" s="444"/>
      <c r="Y128" s="444"/>
      <c r="Z128" s="444"/>
      <c r="AA128" s="444"/>
      <c r="AB128" s="444"/>
      <c r="AC128" s="444"/>
      <c r="AD128" s="444"/>
      <c r="AE128" s="444"/>
      <c r="AF128" s="444"/>
      <c r="AG128" s="444"/>
      <c r="AH128" s="443"/>
      <c r="AI128" s="443"/>
      <c r="AJ128" s="443"/>
      <c r="AK128" s="443"/>
      <c r="AL128" s="443"/>
      <c r="AM128" s="443"/>
      <c r="AN128" s="443"/>
    </row>
    <row r="129" spans="1:40" ht="15.75" outlineLevel="1">
      <c r="A129" s="19">
        <v>15</v>
      </c>
      <c r="B129" s="112" t="s">
        <v>228</v>
      </c>
      <c r="C129" s="19"/>
      <c r="D129" s="19">
        <v>15</v>
      </c>
      <c r="E129" s="19">
        <f t="shared" si="1"/>
        <v>71501</v>
      </c>
      <c r="F129" s="20"/>
      <c r="G129" s="20">
        <f>IF(G128=0,0,VLOOKUP(E129,DataBase!D17:I225,3,TRUE))</f>
        <v>0</v>
      </c>
      <c r="H129" s="153">
        <f t="shared" si="2"/>
      </c>
      <c r="I129" s="20"/>
      <c r="J129" s="20">
        <v>15</v>
      </c>
      <c r="K129" s="20">
        <f t="shared" si="3"/>
        <v>70115</v>
      </c>
      <c r="L129" s="20" t="str">
        <f>IF(OR(L128=L127,L128=0),0,VLOOKUP(K129,DataBase!D16:I225,4,TRUE))</f>
        <v>چگالی اسمي: 1000</v>
      </c>
      <c r="M129" s="450" t="str">
        <f t="shared" si="4"/>
        <v>چگالی اسمي: 1000</v>
      </c>
      <c r="N129" s="449"/>
      <c r="O129" s="449"/>
      <c r="P129" s="11"/>
      <c r="Q129" s="11"/>
      <c r="R129" s="11"/>
      <c r="S129" s="11"/>
      <c r="T129" s="11"/>
      <c r="U129" s="11"/>
      <c r="V129" s="444"/>
      <c r="W129" s="444"/>
      <c r="X129" s="444"/>
      <c r="Y129" s="444"/>
      <c r="Z129" s="444"/>
      <c r="AA129" s="444"/>
      <c r="AB129" s="444"/>
      <c r="AC129" s="444"/>
      <c r="AD129" s="444"/>
      <c r="AE129" s="444"/>
      <c r="AF129" s="444"/>
      <c r="AG129" s="444"/>
      <c r="AH129" s="443"/>
      <c r="AI129" s="443"/>
      <c r="AJ129" s="443"/>
      <c r="AK129" s="443"/>
      <c r="AL129" s="443"/>
      <c r="AM129" s="443"/>
      <c r="AN129" s="443"/>
    </row>
    <row r="130" spans="1:40" ht="15.75" outlineLevel="1">
      <c r="A130" s="19"/>
      <c r="B130" s="19"/>
      <c r="C130" s="19"/>
      <c r="D130" s="19">
        <v>16</v>
      </c>
      <c r="E130" s="19">
        <f t="shared" si="1"/>
        <v>71601</v>
      </c>
      <c r="F130" s="20"/>
      <c r="G130" s="20">
        <f>IF(G129=0,0,VLOOKUP(E130,DataBase!D18:I226,3,TRUE))</f>
        <v>0</v>
      </c>
      <c r="H130" s="153">
        <f>IF(OR(G130=0,G130=G129),"",G130)</f>
      </c>
      <c r="I130" s="20"/>
      <c r="J130" s="20">
        <v>16</v>
      </c>
      <c r="K130" s="20">
        <f t="shared" si="3"/>
        <v>70116</v>
      </c>
      <c r="L130" s="20" t="str">
        <f>IF(OR(L129=L128,L129=0),0,VLOOKUP(K130,DataBase!D17:I226,4,TRUE))</f>
        <v>چگالی اسمي: 1000</v>
      </c>
      <c r="M130" s="450">
        <f t="shared" si="4"/>
      </c>
      <c r="N130" s="449"/>
      <c r="O130" s="449"/>
      <c r="P130" s="11"/>
      <c r="Q130" s="11"/>
      <c r="R130" s="11"/>
      <c r="S130" s="11"/>
      <c r="T130" s="11"/>
      <c r="U130" s="11"/>
      <c r="V130" s="444"/>
      <c r="W130" s="444"/>
      <c r="X130" s="444"/>
      <c r="Y130" s="444"/>
      <c r="Z130" s="444"/>
      <c r="AA130" s="444"/>
      <c r="AB130" s="444"/>
      <c r="AC130" s="444"/>
      <c r="AD130" s="444"/>
      <c r="AE130" s="444"/>
      <c r="AF130" s="444"/>
      <c r="AG130" s="444"/>
      <c r="AH130" s="443"/>
      <c r="AI130" s="443"/>
      <c r="AJ130" s="443"/>
      <c r="AK130" s="443"/>
      <c r="AL130" s="443"/>
      <c r="AM130" s="443"/>
      <c r="AN130" s="443"/>
    </row>
    <row r="131" spans="1:40" ht="15.75" outlineLevel="1">
      <c r="A131" s="19"/>
      <c r="B131" s="19"/>
      <c r="C131" s="19"/>
      <c r="D131" s="19">
        <v>17</v>
      </c>
      <c r="E131" s="19">
        <f t="shared" si="1"/>
        <v>71701</v>
      </c>
      <c r="F131" s="20"/>
      <c r="G131" s="20">
        <f>IF(G130=0,0,VLOOKUP(E131,DataBase!D18:I227,3,TRUE))</f>
        <v>0</v>
      </c>
      <c r="H131" s="153">
        <f t="shared" si="2"/>
      </c>
      <c r="I131" s="20"/>
      <c r="J131" s="20">
        <v>17</v>
      </c>
      <c r="K131" s="20">
        <f t="shared" si="3"/>
        <v>70117</v>
      </c>
      <c r="L131" s="20">
        <f>IF(OR(L130=L129,L130=0),0,VLOOKUP(K131,DataBase!D18:I227,4,TRUE))</f>
        <v>0</v>
      </c>
      <c r="M131" s="450">
        <f t="shared" si="4"/>
      </c>
      <c r="N131" s="449"/>
      <c r="O131" s="449"/>
      <c r="P131" s="11"/>
      <c r="Q131" s="11"/>
      <c r="R131" s="11"/>
      <c r="S131" s="11"/>
      <c r="T131" s="11"/>
      <c r="U131" s="11"/>
      <c r="V131" s="444"/>
      <c r="W131" s="444"/>
      <c r="X131" s="444"/>
      <c r="Y131" s="444"/>
      <c r="Z131" s="444"/>
      <c r="AA131" s="444"/>
      <c r="AB131" s="444"/>
      <c r="AC131" s="444"/>
      <c r="AD131" s="444"/>
      <c r="AE131" s="444"/>
      <c r="AF131" s="444"/>
      <c r="AG131" s="444"/>
      <c r="AH131" s="443"/>
      <c r="AI131" s="443"/>
      <c r="AJ131" s="443"/>
      <c r="AK131" s="443"/>
      <c r="AL131" s="443"/>
      <c r="AM131" s="443"/>
      <c r="AN131" s="443"/>
    </row>
    <row r="132" spans="1:40" ht="15.75" outlineLevel="1">
      <c r="A132" s="19"/>
      <c r="B132" s="19"/>
      <c r="C132" s="19"/>
      <c r="D132" s="19">
        <v>18</v>
      </c>
      <c r="E132" s="19">
        <f t="shared" si="1"/>
        <v>71801</v>
      </c>
      <c r="F132" s="20"/>
      <c r="G132" s="20">
        <f>IF(G131=0,0,VLOOKUP(E132,DataBase!D19:I228,3,TRUE))</f>
        <v>0</v>
      </c>
      <c r="H132" s="153">
        <f t="shared" si="2"/>
      </c>
      <c r="I132" s="20"/>
      <c r="J132" s="20">
        <v>18</v>
      </c>
      <c r="K132" s="20">
        <f t="shared" si="3"/>
        <v>70118</v>
      </c>
      <c r="L132" s="20">
        <f>IF(OR(L131=L130,L131=0),0,VLOOKUP(K132,DataBase!D18:I228,4,TRUE))</f>
        <v>0</v>
      </c>
      <c r="M132" s="450">
        <f t="shared" si="4"/>
      </c>
      <c r="N132" s="449"/>
      <c r="O132" s="449"/>
      <c r="P132" s="11"/>
      <c r="Q132" s="11"/>
      <c r="R132" s="11"/>
      <c r="S132" s="11"/>
      <c r="T132" s="11"/>
      <c r="U132" s="11"/>
      <c r="V132" s="444"/>
      <c r="W132" s="444"/>
      <c r="X132" s="444"/>
      <c r="Y132" s="444"/>
      <c r="Z132" s="444"/>
      <c r="AA132" s="444"/>
      <c r="AB132" s="444"/>
      <c r="AC132" s="444"/>
      <c r="AD132" s="444"/>
      <c r="AE132" s="444"/>
      <c r="AF132" s="444"/>
      <c r="AG132" s="444"/>
      <c r="AH132" s="443"/>
      <c r="AI132" s="443"/>
      <c r="AJ132" s="443"/>
      <c r="AK132" s="443"/>
      <c r="AL132" s="443"/>
      <c r="AM132" s="443"/>
      <c r="AN132" s="443"/>
    </row>
    <row r="133" spans="1:40" ht="15.75" outlineLevel="1">
      <c r="A133" s="19"/>
      <c r="B133" s="19"/>
      <c r="C133" s="19"/>
      <c r="D133" s="19">
        <v>19</v>
      </c>
      <c r="E133" s="19">
        <f t="shared" si="1"/>
        <v>71901</v>
      </c>
      <c r="F133" s="20"/>
      <c r="G133" s="20">
        <f>IF(G132=0,0,VLOOKUP(E133,DataBase!D20:I229,3,TRUE))</f>
        <v>0</v>
      </c>
      <c r="H133" s="153">
        <f t="shared" si="2"/>
      </c>
      <c r="I133" s="20"/>
      <c r="J133" s="20">
        <v>19</v>
      </c>
      <c r="K133" s="20">
        <f t="shared" si="3"/>
        <v>70119</v>
      </c>
      <c r="L133" s="20">
        <f>IF(OR(L132=L131,L132=0),0,VLOOKUP(K133,DataBase!D19:I229,4,TRUE))</f>
        <v>0</v>
      </c>
      <c r="M133" s="450">
        <f t="shared" si="4"/>
      </c>
      <c r="N133" s="449"/>
      <c r="O133" s="449"/>
      <c r="P133" s="11"/>
      <c r="Q133" s="11"/>
      <c r="R133" s="11"/>
      <c r="S133" s="11"/>
      <c r="T133" s="11"/>
      <c r="U133" s="11"/>
      <c r="V133" s="444"/>
      <c r="W133" s="444"/>
      <c r="X133" s="444"/>
      <c r="Y133" s="444"/>
      <c r="Z133" s="444"/>
      <c r="AA133" s="444"/>
      <c r="AB133" s="444"/>
      <c r="AC133" s="444"/>
      <c r="AD133" s="444"/>
      <c r="AE133" s="444"/>
      <c r="AF133" s="444"/>
      <c r="AG133" s="444"/>
      <c r="AH133" s="443"/>
      <c r="AI133" s="443"/>
      <c r="AJ133" s="443"/>
      <c r="AK133" s="443"/>
      <c r="AL133" s="443"/>
      <c r="AM133" s="443"/>
      <c r="AN133" s="443"/>
    </row>
    <row r="134" spans="1:40" ht="15.75" outlineLevel="1">
      <c r="A134" s="20"/>
      <c r="B134" s="20"/>
      <c r="C134" s="20"/>
      <c r="D134" s="20">
        <v>20</v>
      </c>
      <c r="E134" s="20">
        <f t="shared" si="1"/>
        <v>72001</v>
      </c>
      <c r="F134" s="20"/>
      <c r="G134" s="20">
        <f>IF(G133=0,0,VLOOKUP(E134,DataBase!D20:I230,3,TRUE))</f>
        <v>0</v>
      </c>
      <c r="H134" s="153">
        <f t="shared" si="2"/>
      </c>
      <c r="I134" s="20"/>
      <c r="J134" s="20">
        <v>20</v>
      </c>
      <c r="K134" s="20">
        <f t="shared" si="3"/>
        <v>70120</v>
      </c>
      <c r="L134" s="20">
        <f>IF(OR(L133=L132,L133=0),0,VLOOKUP(K134,DataBase!D20:I230,4,TRUE))</f>
        <v>0</v>
      </c>
      <c r="M134" s="450">
        <f aca="true" t="shared" si="5" ref="M134:M144">IF(OR(L134=0,L134=L133),"",L134)</f>
      </c>
      <c r="N134" s="449"/>
      <c r="O134" s="449"/>
      <c r="P134" s="11"/>
      <c r="Q134" s="11"/>
      <c r="R134" s="11"/>
      <c r="S134" s="11"/>
      <c r="T134" s="11"/>
      <c r="U134" s="11"/>
      <c r="V134" s="444"/>
      <c r="W134" s="444"/>
      <c r="X134" s="444"/>
      <c r="Y134" s="444"/>
      <c r="Z134" s="444"/>
      <c r="AA134" s="444"/>
      <c r="AB134" s="444"/>
      <c r="AC134" s="444"/>
      <c r="AD134" s="444"/>
      <c r="AE134" s="444"/>
      <c r="AF134" s="444"/>
      <c r="AG134" s="444"/>
      <c r="AH134" s="443"/>
      <c r="AI134" s="443"/>
      <c r="AJ134" s="443"/>
      <c r="AK134" s="443"/>
      <c r="AL134" s="443"/>
      <c r="AM134" s="443"/>
      <c r="AN134" s="443"/>
    </row>
    <row r="135" spans="1:40" ht="15.75" outlineLevel="1">
      <c r="A135" s="20"/>
      <c r="B135" s="20"/>
      <c r="C135" s="20"/>
      <c r="D135" s="20">
        <v>21</v>
      </c>
      <c r="E135" s="20">
        <f t="shared" si="1"/>
        <v>72101</v>
      </c>
      <c r="F135" s="20"/>
      <c r="G135" s="20">
        <f>IF(G134=0,0,VLOOKUP(E135,DataBase!D21:I231,3,TRUE))</f>
        <v>0</v>
      </c>
      <c r="H135" s="153">
        <f t="shared" si="2"/>
      </c>
      <c r="I135" s="20"/>
      <c r="J135" s="20">
        <v>21</v>
      </c>
      <c r="K135" s="20">
        <f t="shared" si="3"/>
        <v>70121</v>
      </c>
      <c r="L135" s="20">
        <f>IF(OR(L134=L133,L134=0),0,VLOOKUP(K135,DataBase!D20:I231,4,TRUE))</f>
        <v>0</v>
      </c>
      <c r="M135" s="450">
        <f t="shared" si="5"/>
      </c>
      <c r="N135" s="449"/>
      <c r="O135" s="449"/>
      <c r="P135" s="11"/>
      <c r="Q135" s="11"/>
      <c r="R135" s="11"/>
      <c r="S135" s="11"/>
      <c r="T135" s="11"/>
      <c r="U135" s="11"/>
      <c r="V135" s="444"/>
      <c r="W135" s="444"/>
      <c r="X135" s="444"/>
      <c r="Y135" s="444"/>
      <c r="Z135" s="444"/>
      <c r="AA135" s="444"/>
      <c r="AB135" s="444"/>
      <c r="AC135" s="444"/>
      <c r="AD135" s="444"/>
      <c r="AE135" s="444"/>
      <c r="AF135" s="444"/>
      <c r="AG135" s="444"/>
      <c r="AH135" s="443"/>
      <c r="AI135" s="443"/>
      <c r="AJ135" s="443"/>
      <c r="AK135" s="443"/>
      <c r="AL135" s="443"/>
      <c r="AM135" s="443"/>
      <c r="AN135" s="443"/>
    </row>
    <row r="136" spans="1:40" ht="15.75" outlineLevel="1">
      <c r="A136" s="20"/>
      <c r="B136" s="20"/>
      <c r="C136" s="20"/>
      <c r="D136" s="20"/>
      <c r="E136" s="20"/>
      <c r="F136" s="20"/>
      <c r="G136" s="20"/>
      <c r="H136" s="153"/>
      <c r="I136" s="20"/>
      <c r="J136" s="20">
        <v>22</v>
      </c>
      <c r="K136" s="20">
        <f t="shared" si="3"/>
        <v>70122</v>
      </c>
      <c r="L136" s="20">
        <f>IF(OR(L135=L134,L135=0),0,VLOOKUP(K136,DataBase!D21:I232,4,TRUE))</f>
        <v>0</v>
      </c>
      <c r="M136" s="450">
        <f t="shared" si="5"/>
      </c>
      <c r="N136" s="449"/>
      <c r="O136" s="449"/>
      <c r="P136" s="11"/>
      <c r="Q136" s="11"/>
      <c r="R136" s="11"/>
      <c r="S136" s="11"/>
      <c r="T136" s="11"/>
      <c r="U136" s="11"/>
      <c r="V136" s="444"/>
      <c r="W136" s="444"/>
      <c r="X136" s="444"/>
      <c r="Y136" s="444"/>
      <c r="Z136" s="444"/>
      <c r="AA136" s="444"/>
      <c r="AB136" s="444"/>
      <c r="AC136" s="444"/>
      <c r="AD136" s="444"/>
      <c r="AE136" s="444"/>
      <c r="AF136" s="444"/>
      <c r="AG136" s="444"/>
      <c r="AH136" s="443"/>
      <c r="AI136" s="443"/>
      <c r="AJ136" s="443"/>
      <c r="AK136" s="443"/>
      <c r="AL136" s="443"/>
      <c r="AM136" s="443"/>
      <c r="AN136" s="443"/>
    </row>
    <row r="137" spans="1:40" ht="15.75" outlineLevel="1">
      <c r="A137" s="20"/>
      <c r="B137" s="20"/>
      <c r="C137" s="20"/>
      <c r="D137" s="20"/>
      <c r="E137" s="20"/>
      <c r="F137" s="20"/>
      <c r="G137" s="20"/>
      <c r="H137" s="153"/>
      <c r="I137" s="20"/>
      <c r="J137" s="20">
        <v>23</v>
      </c>
      <c r="K137" s="20">
        <f t="shared" si="3"/>
        <v>70123</v>
      </c>
      <c r="L137" s="20">
        <f>IF(OR(L136=L135,L136=0),0,VLOOKUP(K137,DataBase!D22:I233,4,TRUE))</f>
        <v>0</v>
      </c>
      <c r="M137" s="450">
        <f t="shared" si="5"/>
      </c>
      <c r="N137" s="449"/>
      <c r="O137" s="449"/>
      <c r="P137" s="11"/>
      <c r="Q137" s="11"/>
      <c r="R137" s="11"/>
      <c r="S137" s="11"/>
      <c r="T137" s="11"/>
      <c r="U137" s="11"/>
      <c r="V137" s="444"/>
      <c r="W137" s="444"/>
      <c r="X137" s="444"/>
      <c r="Y137" s="444"/>
      <c r="Z137" s="444"/>
      <c r="AA137" s="444"/>
      <c r="AB137" s="444"/>
      <c r="AC137" s="444"/>
      <c r="AD137" s="444"/>
      <c r="AE137" s="444"/>
      <c r="AF137" s="444"/>
      <c r="AG137" s="444"/>
      <c r="AH137" s="443"/>
      <c r="AI137" s="443"/>
      <c r="AJ137" s="443"/>
      <c r="AK137" s="443"/>
      <c r="AL137" s="443"/>
      <c r="AM137" s="443"/>
      <c r="AN137" s="443"/>
    </row>
    <row r="138" spans="1:40" ht="15.75" outlineLevel="1">
      <c r="A138" s="20"/>
      <c r="B138" s="20"/>
      <c r="C138" s="20"/>
      <c r="D138" s="20"/>
      <c r="E138" s="20"/>
      <c r="F138" s="20"/>
      <c r="G138" s="20"/>
      <c r="H138" s="153"/>
      <c r="I138" s="20"/>
      <c r="J138" s="20">
        <v>24</v>
      </c>
      <c r="K138" s="20">
        <f t="shared" si="3"/>
        <v>70124</v>
      </c>
      <c r="L138" s="20">
        <f>IF(OR(L137=L136,L137=0),0,VLOOKUP(K138,DataBase!D22:I234,4,TRUE))</f>
        <v>0</v>
      </c>
      <c r="M138" s="450">
        <f t="shared" si="5"/>
      </c>
      <c r="N138" s="449"/>
      <c r="O138" s="449"/>
      <c r="P138" s="11"/>
      <c r="Q138" s="11"/>
      <c r="R138" s="11"/>
      <c r="S138" s="11"/>
      <c r="T138" s="11"/>
      <c r="U138" s="11"/>
      <c r="V138" s="444"/>
      <c r="W138" s="444"/>
      <c r="X138" s="444"/>
      <c r="Y138" s="444"/>
      <c r="Z138" s="444"/>
      <c r="AA138" s="444"/>
      <c r="AB138" s="444"/>
      <c r="AC138" s="444"/>
      <c r="AD138" s="444"/>
      <c r="AE138" s="444"/>
      <c r="AF138" s="444"/>
      <c r="AG138" s="444"/>
      <c r="AH138" s="443"/>
      <c r="AI138" s="443"/>
      <c r="AJ138" s="443"/>
      <c r="AK138" s="443"/>
      <c r="AL138" s="443"/>
      <c r="AM138" s="443"/>
      <c r="AN138" s="443"/>
    </row>
    <row r="139" spans="1:40" ht="15.75" outlineLevel="1">
      <c r="A139" s="20"/>
      <c r="B139" s="20"/>
      <c r="C139" s="20"/>
      <c r="D139" s="20"/>
      <c r="E139" s="20"/>
      <c r="F139" s="20"/>
      <c r="G139" s="20"/>
      <c r="H139" s="153"/>
      <c r="I139" s="20"/>
      <c r="J139" s="20">
        <v>25</v>
      </c>
      <c r="K139" s="20">
        <f t="shared" si="3"/>
        <v>70125</v>
      </c>
      <c r="L139" s="20">
        <f>IF(OR(L138=L137,L138=0),0,VLOOKUP(K139,DataBase!D23:I235,4,TRUE))</f>
        <v>0</v>
      </c>
      <c r="M139" s="450">
        <f t="shared" si="5"/>
      </c>
      <c r="N139" s="449"/>
      <c r="O139" s="449"/>
      <c r="P139" s="11"/>
      <c r="Q139" s="11"/>
      <c r="R139" s="11"/>
      <c r="S139" s="11"/>
      <c r="T139" s="11"/>
      <c r="U139" s="11"/>
      <c r="V139" s="444"/>
      <c r="W139" s="444"/>
      <c r="X139" s="444"/>
      <c r="Y139" s="444"/>
      <c r="Z139" s="444"/>
      <c r="AA139" s="444"/>
      <c r="AB139" s="444"/>
      <c r="AC139" s="444"/>
      <c r="AD139" s="444"/>
      <c r="AE139" s="444"/>
      <c r="AF139" s="444"/>
      <c r="AG139" s="444"/>
      <c r="AH139" s="443"/>
      <c r="AI139" s="443"/>
      <c r="AJ139" s="443"/>
      <c r="AK139" s="443"/>
      <c r="AL139" s="443"/>
      <c r="AM139" s="443"/>
      <c r="AN139" s="443"/>
    </row>
    <row r="140" spans="1:40" ht="15.75" outlineLevel="1">
      <c r="A140" s="20"/>
      <c r="B140" s="20"/>
      <c r="C140" s="20"/>
      <c r="D140" s="20"/>
      <c r="E140" s="20"/>
      <c r="F140" s="20"/>
      <c r="G140" s="20"/>
      <c r="H140" s="153"/>
      <c r="I140" s="20"/>
      <c r="J140" s="20">
        <v>26</v>
      </c>
      <c r="K140" s="20">
        <f t="shared" si="3"/>
        <v>70126</v>
      </c>
      <c r="L140" s="20">
        <f>IF(OR(L139=L138,L139=0),0,VLOOKUP(K140,DataBase!D24:I236,4,TRUE))</f>
        <v>0</v>
      </c>
      <c r="M140" s="450">
        <f t="shared" si="5"/>
      </c>
      <c r="N140" s="449"/>
      <c r="O140" s="449"/>
      <c r="P140" s="11"/>
      <c r="Q140" s="11"/>
      <c r="R140" s="11"/>
      <c r="S140" s="11"/>
      <c r="T140" s="11"/>
      <c r="U140" s="11"/>
      <c r="V140" s="444"/>
      <c r="W140" s="444"/>
      <c r="X140" s="444"/>
      <c r="Y140" s="444"/>
      <c r="Z140" s="444"/>
      <c r="AA140" s="444"/>
      <c r="AB140" s="444"/>
      <c r="AC140" s="444"/>
      <c r="AD140" s="444"/>
      <c r="AE140" s="444"/>
      <c r="AF140" s="444"/>
      <c r="AG140" s="444"/>
      <c r="AH140" s="443"/>
      <c r="AI140" s="443"/>
      <c r="AJ140" s="443"/>
      <c r="AK140" s="443"/>
      <c r="AL140" s="443"/>
      <c r="AM140" s="443"/>
      <c r="AN140" s="443"/>
    </row>
    <row r="141" spans="1:40" ht="15.75" outlineLevel="1">
      <c r="A141" s="20"/>
      <c r="B141" s="20"/>
      <c r="C141" s="20"/>
      <c r="D141" s="20"/>
      <c r="E141" s="20"/>
      <c r="F141" s="20"/>
      <c r="G141" s="20"/>
      <c r="H141" s="153"/>
      <c r="I141" s="20"/>
      <c r="J141" s="20">
        <v>27</v>
      </c>
      <c r="K141" s="20">
        <f t="shared" si="3"/>
        <v>70127</v>
      </c>
      <c r="L141" s="20">
        <f>IF(OR(L140=L139,L140=0),0,VLOOKUP(K141,DataBase!D25:I237,4,TRUE))</f>
        <v>0</v>
      </c>
      <c r="M141" s="450">
        <f t="shared" si="5"/>
      </c>
      <c r="N141" s="449"/>
      <c r="O141" s="449"/>
      <c r="P141" s="11"/>
      <c r="Q141" s="11"/>
      <c r="R141" s="11"/>
      <c r="S141" s="11"/>
      <c r="T141" s="11"/>
      <c r="U141" s="11"/>
      <c r="V141" s="444"/>
      <c r="W141" s="444"/>
      <c r="X141" s="444"/>
      <c r="Y141" s="444"/>
      <c r="Z141" s="444"/>
      <c r="AA141" s="444"/>
      <c r="AB141" s="444"/>
      <c r="AC141" s="444"/>
      <c r="AD141" s="444"/>
      <c r="AE141" s="444"/>
      <c r="AF141" s="444"/>
      <c r="AG141" s="444"/>
      <c r="AH141" s="443"/>
      <c r="AI141" s="443"/>
      <c r="AJ141" s="443"/>
      <c r="AK141" s="443"/>
      <c r="AL141" s="443"/>
      <c r="AM141" s="443"/>
      <c r="AN141" s="443"/>
    </row>
    <row r="142" spans="1:40" ht="15.75" outlineLevel="1">
      <c r="A142" s="20"/>
      <c r="B142" s="20"/>
      <c r="C142" s="20"/>
      <c r="D142" s="20"/>
      <c r="E142" s="20"/>
      <c r="F142" s="20"/>
      <c r="G142" s="20"/>
      <c r="H142" s="153"/>
      <c r="I142" s="20"/>
      <c r="J142" s="20">
        <v>28</v>
      </c>
      <c r="K142" s="20">
        <f t="shared" si="3"/>
        <v>70128</v>
      </c>
      <c r="L142" s="20">
        <f>IF(OR(L141=L140,L141=0),0,VLOOKUP(K142,DataBase!D26:I238,4,TRUE))</f>
        <v>0</v>
      </c>
      <c r="M142" s="450">
        <f t="shared" si="5"/>
      </c>
      <c r="N142" s="449"/>
      <c r="O142" s="449"/>
      <c r="P142" s="11"/>
      <c r="Q142" s="11"/>
      <c r="R142" s="11"/>
      <c r="S142" s="11"/>
      <c r="T142" s="11"/>
      <c r="U142" s="11"/>
      <c r="V142" s="444"/>
      <c r="W142" s="444"/>
      <c r="X142" s="444"/>
      <c r="Y142" s="444"/>
      <c r="Z142" s="444"/>
      <c r="AA142" s="444"/>
      <c r="AB142" s="444"/>
      <c r="AC142" s="444"/>
      <c r="AD142" s="444"/>
      <c r="AE142" s="444"/>
      <c r="AF142" s="444"/>
      <c r="AG142" s="444"/>
      <c r="AH142" s="443"/>
      <c r="AI142" s="443"/>
      <c r="AJ142" s="443"/>
      <c r="AK142" s="443"/>
      <c r="AL142" s="443"/>
      <c r="AM142" s="443"/>
      <c r="AN142" s="443"/>
    </row>
    <row r="143" spans="1:40" ht="15.75" outlineLevel="1">
      <c r="A143" s="20"/>
      <c r="B143" s="20"/>
      <c r="C143" s="20"/>
      <c r="D143" s="20"/>
      <c r="E143" s="20"/>
      <c r="F143" s="20"/>
      <c r="G143" s="20"/>
      <c r="H143" s="153"/>
      <c r="I143" s="20"/>
      <c r="J143" s="20">
        <v>29</v>
      </c>
      <c r="K143" s="20">
        <f t="shared" si="3"/>
        <v>70129</v>
      </c>
      <c r="L143" s="20">
        <f>IF(OR(L142=L141,L142=0),0,VLOOKUP(K143,DataBase!D27:I239,4,TRUE))</f>
        <v>0</v>
      </c>
      <c r="M143" s="450">
        <f t="shared" si="5"/>
      </c>
      <c r="N143" s="449"/>
      <c r="O143" s="449"/>
      <c r="P143" s="11"/>
      <c r="Q143" s="11"/>
      <c r="R143" s="11"/>
      <c r="S143" s="11"/>
      <c r="T143" s="11"/>
      <c r="U143" s="11"/>
      <c r="V143" s="444"/>
      <c r="W143" s="444"/>
      <c r="X143" s="444"/>
      <c r="Y143" s="444"/>
      <c r="Z143" s="444"/>
      <c r="AA143" s="444"/>
      <c r="AB143" s="444"/>
      <c r="AC143" s="444"/>
      <c r="AD143" s="444"/>
      <c r="AE143" s="444"/>
      <c r="AF143" s="444"/>
      <c r="AG143" s="444"/>
      <c r="AH143" s="443"/>
      <c r="AI143" s="443"/>
      <c r="AJ143" s="443"/>
      <c r="AK143" s="443"/>
      <c r="AL143" s="443"/>
      <c r="AM143" s="443"/>
      <c r="AN143" s="443"/>
    </row>
    <row r="144" spans="1:40" ht="15.75" outlineLevel="1">
      <c r="A144" s="20"/>
      <c r="B144" s="20"/>
      <c r="C144" s="20"/>
      <c r="D144" s="20"/>
      <c r="E144" s="20"/>
      <c r="F144" s="20"/>
      <c r="G144" s="20"/>
      <c r="H144" s="153"/>
      <c r="I144" s="20"/>
      <c r="J144" s="20">
        <v>30</v>
      </c>
      <c r="K144" s="20">
        <f t="shared" si="3"/>
        <v>70130</v>
      </c>
      <c r="L144" s="20">
        <f>IF(OR(L143=L142,L143=0),0,VLOOKUP(K144,DataBase!D28:I240,4,TRUE))</f>
        <v>0</v>
      </c>
      <c r="M144" s="450">
        <f t="shared" si="5"/>
      </c>
      <c r="N144" s="449"/>
      <c r="O144" s="449"/>
      <c r="P144" s="11"/>
      <c r="Q144" s="11"/>
      <c r="R144" s="11"/>
      <c r="S144" s="11"/>
      <c r="T144" s="11"/>
      <c r="U144" s="11"/>
      <c r="V144" s="444"/>
      <c r="W144" s="444"/>
      <c r="X144" s="444"/>
      <c r="Y144" s="444"/>
      <c r="Z144" s="444"/>
      <c r="AA144" s="444"/>
      <c r="AB144" s="444"/>
      <c r="AC144" s="444"/>
      <c r="AD144" s="444"/>
      <c r="AE144" s="444"/>
      <c r="AF144" s="444"/>
      <c r="AG144" s="444"/>
      <c r="AH144" s="443"/>
      <c r="AI144" s="443"/>
      <c r="AJ144" s="443"/>
      <c r="AK144" s="443"/>
      <c r="AL144" s="443"/>
      <c r="AM144" s="443"/>
      <c r="AN144" s="443"/>
    </row>
    <row r="145" spans="1:40" ht="15.75" outlineLevel="1">
      <c r="A145" s="21"/>
      <c r="B145" s="21"/>
      <c r="C145" s="21"/>
      <c r="D145" s="21"/>
      <c r="E145" s="21"/>
      <c r="F145" s="21"/>
      <c r="G145" s="21"/>
      <c r="H145" s="438"/>
      <c r="I145" s="21"/>
      <c r="J145" s="21"/>
      <c r="K145" s="21"/>
      <c r="L145" s="21"/>
      <c r="M145" s="11"/>
      <c r="N145" s="11"/>
      <c r="O145" s="11"/>
      <c r="P145" s="11"/>
      <c r="Q145" s="11"/>
      <c r="R145" s="11"/>
      <c r="S145" s="11"/>
      <c r="T145" s="11"/>
      <c r="U145" s="11"/>
      <c r="V145" s="444"/>
      <c r="W145" s="444"/>
      <c r="X145" s="444"/>
      <c r="Y145" s="444"/>
      <c r="Z145" s="444"/>
      <c r="AA145" s="444"/>
      <c r="AB145" s="444"/>
      <c r="AC145" s="444"/>
      <c r="AD145" s="444"/>
      <c r="AE145" s="444"/>
      <c r="AF145" s="444"/>
      <c r="AG145" s="444"/>
      <c r="AH145" s="443"/>
      <c r="AI145" s="443"/>
      <c r="AJ145" s="443"/>
      <c r="AK145" s="443"/>
      <c r="AL145" s="443"/>
      <c r="AM145" s="443"/>
      <c r="AN145" s="443"/>
    </row>
    <row r="146" spans="1:40" ht="15.75" outlineLevel="1">
      <c r="A146" s="21"/>
      <c r="B146" s="21"/>
      <c r="C146" s="21"/>
      <c r="D146" s="21"/>
      <c r="E146" s="21"/>
      <c r="F146" s="21"/>
      <c r="G146" s="21"/>
      <c r="H146" s="438"/>
      <c r="I146" s="21"/>
      <c r="J146" s="21"/>
      <c r="K146" s="21"/>
      <c r="L146" s="21"/>
      <c r="M146" s="11"/>
      <c r="N146" s="11"/>
      <c r="O146" s="11"/>
      <c r="P146" s="11"/>
      <c r="Q146" s="11"/>
      <c r="R146" s="11"/>
      <c r="S146" s="11"/>
      <c r="T146" s="11"/>
      <c r="U146" s="11"/>
      <c r="V146" s="444"/>
      <c r="W146" s="444"/>
      <c r="X146" s="444"/>
      <c r="Y146" s="444"/>
      <c r="Z146" s="444"/>
      <c r="AA146" s="444"/>
      <c r="AB146" s="444"/>
      <c r="AC146" s="444"/>
      <c r="AD146" s="444"/>
      <c r="AE146" s="444"/>
      <c r="AF146" s="444"/>
      <c r="AG146" s="444"/>
      <c r="AH146" s="443"/>
      <c r="AI146" s="443"/>
      <c r="AJ146" s="443"/>
      <c r="AK146" s="443"/>
      <c r="AL146" s="443"/>
      <c r="AM146" s="443"/>
      <c r="AN146" s="443"/>
    </row>
    <row r="147" spans="1:40" ht="15.75" outlineLevel="1">
      <c r="A147" s="21"/>
      <c r="B147" s="21"/>
      <c r="C147" s="21"/>
      <c r="D147" s="21"/>
      <c r="E147" s="21"/>
      <c r="F147" s="21"/>
      <c r="G147" s="21"/>
      <c r="H147" s="438"/>
      <c r="I147" s="21"/>
      <c r="J147" s="21"/>
      <c r="K147" s="21"/>
      <c r="L147" s="21"/>
      <c r="M147" s="11"/>
      <c r="N147" s="11"/>
      <c r="O147" s="11"/>
      <c r="P147" s="11"/>
      <c r="Q147" s="11"/>
      <c r="R147" s="11"/>
      <c r="S147" s="11"/>
      <c r="T147" s="11"/>
      <c r="U147" s="11"/>
      <c r="V147" s="444"/>
      <c r="W147" s="444"/>
      <c r="X147" s="444"/>
      <c r="Y147" s="444"/>
      <c r="Z147" s="444"/>
      <c r="AA147" s="444"/>
      <c r="AB147" s="444"/>
      <c r="AC147" s="444"/>
      <c r="AD147" s="444"/>
      <c r="AE147" s="444"/>
      <c r="AF147" s="444"/>
      <c r="AG147" s="444"/>
      <c r="AH147" s="443"/>
      <c r="AI147" s="443"/>
      <c r="AJ147" s="443"/>
      <c r="AK147" s="443"/>
      <c r="AL147" s="443"/>
      <c r="AM147" s="443"/>
      <c r="AN147" s="443"/>
    </row>
    <row r="148" spans="1:40" ht="15.75" outlineLevel="1">
      <c r="A148" s="21"/>
      <c r="B148" s="21"/>
      <c r="C148" s="21"/>
      <c r="D148" s="21"/>
      <c r="E148" s="21"/>
      <c r="F148" s="21"/>
      <c r="G148" s="21"/>
      <c r="H148" s="438"/>
      <c r="I148" s="21"/>
      <c r="J148" s="21"/>
      <c r="K148" s="21"/>
      <c r="L148" s="21"/>
      <c r="M148" s="11"/>
      <c r="N148" s="11"/>
      <c r="O148" s="11"/>
      <c r="P148" s="11"/>
      <c r="Q148" s="11"/>
      <c r="R148" s="11"/>
      <c r="S148" s="11"/>
      <c r="T148" s="11"/>
      <c r="U148" s="11"/>
      <c r="V148" s="444"/>
      <c r="W148" s="444"/>
      <c r="X148" s="444"/>
      <c r="Y148" s="444"/>
      <c r="Z148" s="444"/>
      <c r="AA148" s="444"/>
      <c r="AB148" s="444"/>
      <c r="AC148" s="444"/>
      <c r="AD148" s="444"/>
      <c r="AE148" s="444"/>
      <c r="AF148" s="444"/>
      <c r="AG148" s="444"/>
      <c r="AH148" s="443"/>
      <c r="AI148" s="443"/>
      <c r="AJ148" s="443"/>
      <c r="AK148" s="443"/>
      <c r="AL148" s="443"/>
      <c r="AM148" s="443"/>
      <c r="AN148" s="443"/>
    </row>
    <row r="149" spans="1:40" ht="15.75" outlineLevel="1">
      <c r="A149" s="21"/>
      <c r="B149" s="21"/>
      <c r="C149" s="21"/>
      <c r="D149" s="21"/>
      <c r="E149" s="21"/>
      <c r="F149" s="21"/>
      <c r="G149" s="21"/>
      <c r="H149" s="438"/>
      <c r="I149" s="21"/>
      <c r="J149" s="21"/>
      <c r="K149" s="21"/>
      <c r="L149" s="21"/>
      <c r="M149" s="11"/>
      <c r="N149" s="11"/>
      <c r="O149" s="11"/>
      <c r="P149" s="11"/>
      <c r="Q149" s="11"/>
      <c r="R149" s="11"/>
      <c r="S149" s="11"/>
      <c r="T149" s="11"/>
      <c r="U149" s="11"/>
      <c r="V149" s="444"/>
      <c r="W149" s="444"/>
      <c r="X149" s="444"/>
      <c r="Y149" s="444"/>
      <c r="Z149" s="444"/>
      <c r="AA149" s="444"/>
      <c r="AB149" s="444"/>
      <c r="AC149" s="444"/>
      <c r="AD149" s="444"/>
      <c r="AE149" s="444"/>
      <c r="AF149" s="444"/>
      <c r="AG149" s="444"/>
      <c r="AH149" s="443"/>
      <c r="AI149" s="443"/>
      <c r="AJ149" s="443"/>
      <c r="AK149" s="443"/>
      <c r="AL149" s="443"/>
      <c r="AM149" s="443"/>
      <c r="AN149" s="443"/>
    </row>
    <row r="150" spans="1:40" ht="15.75" outlineLevel="1">
      <c r="A150" s="11"/>
      <c r="B150" s="11"/>
      <c r="C150" s="11"/>
      <c r="D150" s="11"/>
      <c r="E150" s="11"/>
      <c r="F150" s="11"/>
      <c r="G150" s="11"/>
      <c r="H150" s="448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444"/>
      <c r="W150" s="444"/>
      <c r="X150" s="444"/>
      <c r="Y150" s="444"/>
      <c r="Z150" s="444"/>
      <c r="AA150" s="444"/>
      <c r="AB150" s="444"/>
      <c r="AC150" s="444"/>
      <c r="AD150" s="444"/>
      <c r="AE150" s="444"/>
      <c r="AF150" s="444"/>
      <c r="AG150" s="444"/>
      <c r="AH150" s="443"/>
      <c r="AI150" s="443"/>
      <c r="AJ150" s="443"/>
      <c r="AK150" s="443"/>
      <c r="AL150" s="443"/>
      <c r="AM150" s="443"/>
      <c r="AN150" s="443"/>
    </row>
    <row r="151" spans="1:40" ht="15.75" outlineLevel="1">
      <c r="A151" s="11"/>
      <c r="B151" s="11"/>
      <c r="C151" s="11"/>
      <c r="D151" s="11"/>
      <c r="E151" s="11"/>
      <c r="F151" s="11"/>
      <c r="G151" s="11"/>
      <c r="H151" s="448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444"/>
      <c r="W151" s="444"/>
      <c r="X151" s="444"/>
      <c r="Y151" s="444"/>
      <c r="Z151" s="444"/>
      <c r="AA151" s="444"/>
      <c r="AB151" s="444"/>
      <c r="AC151" s="444"/>
      <c r="AD151" s="444"/>
      <c r="AE151" s="444"/>
      <c r="AF151" s="444"/>
      <c r="AG151" s="444"/>
      <c r="AH151" s="443"/>
      <c r="AI151" s="443"/>
      <c r="AJ151" s="443"/>
      <c r="AK151" s="443"/>
      <c r="AL151" s="443"/>
      <c r="AM151" s="443"/>
      <c r="AN151" s="443"/>
    </row>
    <row r="152" spans="1:40" ht="15.75" outlineLevel="1">
      <c r="A152" s="11"/>
      <c r="B152" s="11"/>
      <c r="C152" s="11"/>
      <c r="D152" s="11"/>
      <c r="E152" s="11"/>
      <c r="F152" s="11"/>
      <c r="G152" s="11"/>
      <c r="H152" s="448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444"/>
      <c r="W152" s="444"/>
      <c r="X152" s="444"/>
      <c r="Y152" s="444"/>
      <c r="Z152" s="444"/>
      <c r="AA152" s="444"/>
      <c r="AB152" s="444"/>
      <c r="AC152" s="444"/>
      <c r="AD152" s="444"/>
      <c r="AE152" s="444"/>
      <c r="AF152" s="444"/>
      <c r="AG152" s="444"/>
      <c r="AH152" s="443"/>
      <c r="AI152" s="443"/>
      <c r="AJ152" s="443"/>
      <c r="AK152" s="443"/>
      <c r="AL152" s="443"/>
      <c r="AM152" s="443"/>
      <c r="AN152" s="443"/>
    </row>
    <row r="153" spans="1:40" ht="15.75" outlineLevel="1">
      <c r="A153" s="11"/>
      <c r="B153" s="11"/>
      <c r="C153" s="11"/>
      <c r="D153" s="11"/>
      <c r="E153" s="11"/>
      <c r="F153" s="11"/>
      <c r="G153" s="11"/>
      <c r="H153" s="448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444"/>
      <c r="W153" s="444"/>
      <c r="X153" s="444"/>
      <c r="Y153" s="444"/>
      <c r="Z153" s="444"/>
      <c r="AA153" s="444"/>
      <c r="AB153" s="444"/>
      <c r="AC153" s="444"/>
      <c r="AD153" s="444"/>
      <c r="AE153" s="444"/>
      <c r="AF153" s="444"/>
      <c r="AG153" s="444"/>
      <c r="AH153" s="443"/>
      <c r="AI153" s="443"/>
      <c r="AJ153" s="443"/>
      <c r="AK153" s="443"/>
      <c r="AL153" s="443"/>
      <c r="AM153" s="443"/>
      <c r="AN153" s="443"/>
    </row>
    <row r="154" spans="1:40" ht="15.75" outlineLevel="1">
      <c r="A154" s="11"/>
      <c r="B154" s="11"/>
      <c r="C154" s="11"/>
      <c r="D154" s="11"/>
      <c r="E154" s="11"/>
      <c r="F154" s="11"/>
      <c r="G154" s="11"/>
      <c r="H154" s="448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444"/>
      <c r="W154" s="444"/>
      <c r="X154" s="444"/>
      <c r="Y154" s="444"/>
      <c r="Z154" s="444"/>
      <c r="AA154" s="444"/>
      <c r="AB154" s="444"/>
      <c r="AC154" s="444"/>
      <c r="AD154" s="444"/>
      <c r="AE154" s="444"/>
      <c r="AF154" s="444"/>
      <c r="AG154" s="444"/>
      <c r="AH154" s="443"/>
      <c r="AI154" s="443"/>
      <c r="AJ154" s="443"/>
      <c r="AK154" s="443"/>
      <c r="AL154" s="443"/>
      <c r="AM154" s="443"/>
      <c r="AN154" s="443"/>
    </row>
    <row r="155" spans="1:40" ht="15.75" outlineLevel="1">
      <c r="A155" s="11"/>
      <c r="B155" s="11"/>
      <c r="C155" s="11"/>
      <c r="D155" s="11"/>
      <c r="E155" s="11"/>
      <c r="F155" s="11"/>
      <c r="G155" s="11"/>
      <c r="H155" s="448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444"/>
      <c r="W155" s="444"/>
      <c r="X155" s="444"/>
      <c r="Y155" s="444"/>
      <c r="Z155" s="444"/>
      <c r="AA155" s="444"/>
      <c r="AB155" s="444"/>
      <c r="AC155" s="444"/>
      <c r="AD155" s="444"/>
      <c r="AE155" s="444"/>
      <c r="AF155" s="444"/>
      <c r="AG155" s="444"/>
      <c r="AH155" s="443"/>
      <c r="AI155" s="443"/>
      <c r="AJ155" s="443"/>
      <c r="AK155" s="443"/>
      <c r="AL155" s="443"/>
      <c r="AM155" s="443"/>
      <c r="AN155" s="443"/>
    </row>
    <row r="156" spans="1:40" ht="15.75" outlineLevel="1">
      <c r="A156" s="11"/>
      <c r="B156" s="11"/>
      <c r="C156" s="11"/>
      <c r="D156" s="11"/>
      <c r="E156" s="11"/>
      <c r="F156" s="11"/>
      <c r="G156" s="11"/>
      <c r="H156" s="448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444"/>
      <c r="W156" s="444"/>
      <c r="X156" s="444"/>
      <c r="Y156" s="444"/>
      <c r="Z156" s="444"/>
      <c r="AA156" s="444"/>
      <c r="AB156" s="444"/>
      <c r="AC156" s="444"/>
      <c r="AD156" s="444"/>
      <c r="AE156" s="444"/>
      <c r="AF156" s="444"/>
      <c r="AG156" s="444"/>
      <c r="AH156" s="443"/>
      <c r="AI156" s="443"/>
      <c r="AJ156" s="443"/>
      <c r="AK156" s="443"/>
      <c r="AL156" s="443"/>
      <c r="AM156" s="443"/>
      <c r="AN156" s="443"/>
    </row>
    <row r="157" spans="1:40" ht="15.75" outlineLevel="1">
      <c r="A157" s="11"/>
      <c r="B157" s="11"/>
      <c r="C157" s="11"/>
      <c r="D157" s="11"/>
      <c r="E157" s="11"/>
      <c r="F157" s="11"/>
      <c r="G157" s="11"/>
      <c r="H157" s="448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444"/>
      <c r="W157" s="444"/>
      <c r="X157" s="444"/>
      <c r="Y157" s="444"/>
      <c r="Z157" s="444"/>
      <c r="AA157" s="444"/>
      <c r="AB157" s="444"/>
      <c r="AC157" s="444"/>
      <c r="AD157" s="444"/>
      <c r="AE157" s="444"/>
      <c r="AF157" s="444"/>
      <c r="AG157" s="444"/>
      <c r="AH157" s="443"/>
      <c r="AI157" s="443"/>
      <c r="AJ157" s="443"/>
      <c r="AK157" s="443"/>
      <c r="AL157" s="443"/>
      <c r="AM157" s="443"/>
      <c r="AN157" s="443"/>
    </row>
    <row r="158" spans="1:40" ht="15.75" outlineLevel="1">
      <c r="A158" s="11"/>
      <c r="B158" s="11"/>
      <c r="C158" s="11"/>
      <c r="D158" s="11"/>
      <c r="E158" s="11"/>
      <c r="F158" s="11"/>
      <c r="G158" s="11"/>
      <c r="H158" s="448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444"/>
      <c r="W158" s="444"/>
      <c r="X158" s="444"/>
      <c r="Y158" s="444"/>
      <c r="Z158" s="444"/>
      <c r="AA158" s="444"/>
      <c r="AB158" s="444"/>
      <c r="AC158" s="444"/>
      <c r="AD158" s="444"/>
      <c r="AE158" s="444"/>
      <c r="AF158" s="444"/>
      <c r="AG158" s="444"/>
      <c r="AH158" s="443"/>
      <c r="AI158" s="443"/>
      <c r="AJ158" s="443"/>
      <c r="AK158" s="443"/>
      <c r="AL158" s="443"/>
      <c r="AM158" s="443"/>
      <c r="AN158" s="443"/>
    </row>
    <row r="159" spans="1:40" ht="15.75" outlineLevel="1">
      <c r="A159" s="11"/>
      <c r="B159" s="11"/>
      <c r="C159" s="11"/>
      <c r="D159" s="11"/>
      <c r="E159" s="11"/>
      <c r="F159" s="11"/>
      <c r="G159" s="11"/>
      <c r="H159" s="448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444"/>
      <c r="W159" s="444"/>
      <c r="X159" s="444"/>
      <c r="Y159" s="444"/>
      <c r="Z159" s="444"/>
      <c r="AA159" s="444"/>
      <c r="AB159" s="444"/>
      <c r="AC159" s="444"/>
      <c r="AD159" s="444"/>
      <c r="AE159" s="444"/>
      <c r="AF159" s="444"/>
      <c r="AG159" s="444"/>
      <c r="AH159" s="443"/>
      <c r="AI159" s="443"/>
      <c r="AJ159" s="443"/>
      <c r="AK159" s="443"/>
      <c r="AL159" s="443"/>
      <c r="AM159" s="443"/>
      <c r="AN159" s="443"/>
    </row>
    <row r="160" spans="1:40" ht="15.75" outlineLevel="1">
      <c r="A160" s="11"/>
      <c r="B160" s="11"/>
      <c r="C160" s="11"/>
      <c r="D160" s="11"/>
      <c r="E160" s="11"/>
      <c r="F160" s="11"/>
      <c r="G160" s="11"/>
      <c r="H160" s="448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444"/>
      <c r="W160" s="444"/>
      <c r="X160" s="444"/>
      <c r="Y160" s="444"/>
      <c r="Z160" s="444"/>
      <c r="AA160" s="444"/>
      <c r="AB160" s="444"/>
      <c r="AC160" s="444"/>
      <c r="AD160" s="444"/>
      <c r="AE160" s="444"/>
      <c r="AF160" s="444"/>
      <c r="AG160" s="444"/>
      <c r="AH160" s="443"/>
      <c r="AI160" s="443"/>
      <c r="AJ160" s="443"/>
      <c r="AK160" s="443"/>
      <c r="AL160" s="443"/>
      <c r="AM160" s="443"/>
      <c r="AN160" s="443"/>
    </row>
    <row r="161" spans="1:40" ht="15.75">
      <c r="A161" s="11"/>
      <c r="B161" s="11"/>
      <c r="C161" s="11"/>
      <c r="D161" s="11"/>
      <c r="E161" s="11"/>
      <c r="F161" s="11"/>
      <c r="G161" s="11"/>
      <c r="H161" s="448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444"/>
      <c r="W161" s="444"/>
      <c r="X161" s="444"/>
      <c r="Y161" s="444"/>
      <c r="Z161" s="444"/>
      <c r="AA161" s="444"/>
      <c r="AB161" s="444"/>
      <c r="AC161" s="444"/>
      <c r="AD161" s="444"/>
      <c r="AE161" s="444"/>
      <c r="AF161" s="444"/>
      <c r="AG161" s="444"/>
      <c r="AH161" s="443"/>
      <c r="AI161" s="443"/>
      <c r="AJ161" s="443"/>
      <c r="AK161" s="443"/>
      <c r="AL161" s="443"/>
      <c r="AM161" s="443"/>
      <c r="AN161" s="443"/>
    </row>
    <row r="162" spans="1:40" ht="15.75">
      <c r="A162" s="11"/>
      <c r="B162" s="11"/>
      <c r="C162" s="11"/>
      <c r="D162" s="11"/>
      <c r="E162" s="11"/>
      <c r="F162" s="11"/>
      <c r="G162" s="11"/>
      <c r="H162" s="448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444"/>
      <c r="W162" s="444"/>
      <c r="X162" s="444"/>
      <c r="Y162" s="444"/>
      <c r="Z162" s="444"/>
      <c r="AA162" s="444"/>
      <c r="AB162" s="444"/>
      <c r="AC162" s="444"/>
      <c r="AD162" s="444"/>
      <c r="AE162" s="444"/>
      <c r="AF162" s="444"/>
      <c r="AG162" s="444"/>
      <c r="AH162" s="443"/>
      <c r="AI162" s="443"/>
      <c r="AJ162" s="443"/>
      <c r="AK162" s="443"/>
      <c r="AL162" s="443"/>
      <c r="AM162" s="443"/>
      <c r="AN162" s="443"/>
    </row>
    <row r="163" spans="1:40" ht="15.75">
      <c r="A163" s="11"/>
      <c r="B163" s="11"/>
      <c r="C163" s="11"/>
      <c r="D163" s="11"/>
      <c r="E163" s="11"/>
      <c r="F163" s="11"/>
      <c r="G163" s="11"/>
      <c r="H163" s="448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444"/>
      <c r="W163" s="444"/>
      <c r="X163" s="444"/>
      <c r="Y163" s="444"/>
      <c r="Z163" s="444"/>
      <c r="AA163" s="444"/>
      <c r="AB163" s="444"/>
      <c r="AC163" s="444"/>
      <c r="AD163" s="444"/>
      <c r="AE163" s="444"/>
      <c r="AF163" s="444"/>
      <c r="AG163" s="444"/>
      <c r="AH163" s="443"/>
      <c r="AI163" s="443"/>
      <c r="AJ163" s="443"/>
      <c r="AK163" s="443"/>
      <c r="AL163" s="443"/>
      <c r="AM163" s="443"/>
      <c r="AN163" s="443"/>
    </row>
    <row r="164" spans="1:40" ht="15.75">
      <c r="A164" s="11"/>
      <c r="B164" s="11"/>
      <c r="C164" s="11"/>
      <c r="D164" s="11"/>
      <c r="E164" s="11"/>
      <c r="F164" s="11"/>
      <c r="G164" s="11"/>
      <c r="H164" s="448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444"/>
      <c r="W164" s="444"/>
      <c r="X164" s="444"/>
      <c r="Y164" s="444"/>
      <c r="Z164" s="444"/>
      <c r="AA164" s="444"/>
      <c r="AB164" s="444"/>
      <c r="AC164" s="444"/>
      <c r="AD164" s="444"/>
      <c r="AE164" s="444"/>
      <c r="AF164" s="444"/>
      <c r="AG164" s="444"/>
      <c r="AH164" s="443"/>
      <c r="AI164" s="443"/>
      <c r="AJ164" s="443"/>
      <c r="AK164" s="443"/>
      <c r="AL164" s="443"/>
      <c r="AM164" s="443"/>
      <c r="AN164" s="443"/>
    </row>
    <row r="165" spans="1:40" ht="15.75">
      <c r="A165" s="11"/>
      <c r="B165" s="11"/>
      <c r="C165" s="11"/>
      <c r="D165" s="11"/>
      <c r="E165" s="11"/>
      <c r="F165" s="11"/>
      <c r="G165" s="11"/>
      <c r="H165" s="448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444"/>
      <c r="W165" s="444"/>
      <c r="X165" s="444"/>
      <c r="Y165" s="444"/>
      <c r="Z165" s="444"/>
      <c r="AA165" s="444"/>
      <c r="AB165" s="444"/>
      <c r="AC165" s="444"/>
      <c r="AD165" s="444"/>
      <c r="AE165" s="444"/>
      <c r="AF165" s="444"/>
      <c r="AG165" s="444"/>
      <c r="AH165" s="443"/>
      <c r="AI165" s="443"/>
      <c r="AJ165" s="443"/>
      <c r="AK165" s="443"/>
      <c r="AL165" s="443"/>
      <c r="AM165" s="443"/>
      <c r="AN165" s="443"/>
    </row>
    <row r="166" spans="1:40" ht="15.75">
      <c r="A166" s="11"/>
      <c r="B166" s="11"/>
      <c r="C166" s="11"/>
      <c r="D166" s="11"/>
      <c r="E166" s="11"/>
      <c r="F166" s="11"/>
      <c r="G166" s="11"/>
      <c r="H166" s="448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444"/>
      <c r="W166" s="444"/>
      <c r="X166" s="444"/>
      <c r="Y166" s="444"/>
      <c r="Z166" s="444"/>
      <c r="AA166" s="444"/>
      <c r="AB166" s="444"/>
      <c r="AC166" s="444"/>
      <c r="AD166" s="444"/>
      <c r="AE166" s="444"/>
      <c r="AF166" s="444"/>
      <c r="AG166" s="444"/>
      <c r="AH166" s="443"/>
      <c r="AI166" s="443"/>
      <c r="AJ166" s="443"/>
      <c r="AK166" s="443"/>
      <c r="AL166" s="443"/>
      <c r="AM166" s="443"/>
      <c r="AN166" s="443"/>
    </row>
    <row r="167" spans="1:40" ht="15.75">
      <c r="A167" s="11"/>
      <c r="B167" s="11"/>
      <c r="C167" s="11"/>
      <c r="D167" s="11"/>
      <c r="E167" s="11"/>
      <c r="F167" s="11"/>
      <c r="G167" s="11"/>
      <c r="H167" s="448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444"/>
      <c r="W167" s="444"/>
      <c r="X167" s="444"/>
      <c r="Y167" s="444"/>
      <c r="Z167" s="444"/>
      <c r="AA167" s="444"/>
      <c r="AB167" s="444"/>
      <c r="AC167" s="444"/>
      <c r="AD167" s="444"/>
      <c r="AE167" s="444"/>
      <c r="AF167" s="444"/>
      <c r="AG167" s="444"/>
      <c r="AH167" s="443"/>
      <c r="AI167" s="443"/>
      <c r="AJ167" s="443"/>
      <c r="AK167" s="443"/>
      <c r="AL167" s="443"/>
      <c r="AM167" s="443"/>
      <c r="AN167" s="443"/>
    </row>
    <row r="168" spans="1:40" ht="15.75">
      <c r="A168" s="11"/>
      <c r="B168" s="11"/>
      <c r="C168" s="11"/>
      <c r="D168" s="11"/>
      <c r="E168" s="11"/>
      <c r="F168" s="11"/>
      <c r="G168" s="11"/>
      <c r="H168" s="448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444"/>
      <c r="W168" s="444"/>
      <c r="X168" s="444"/>
      <c r="Y168" s="444"/>
      <c r="Z168" s="444"/>
      <c r="AA168" s="444"/>
      <c r="AB168" s="444"/>
      <c r="AC168" s="444"/>
      <c r="AD168" s="444"/>
      <c r="AE168" s="444"/>
      <c r="AF168" s="444"/>
      <c r="AG168" s="444"/>
      <c r="AH168" s="443"/>
      <c r="AI168" s="443"/>
      <c r="AJ168" s="443"/>
      <c r="AK168" s="443"/>
      <c r="AL168" s="443"/>
      <c r="AM168" s="443"/>
      <c r="AN168" s="443"/>
    </row>
    <row r="169" spans="1:40" ht="15.75">
      <c r="A169" s="11"/>
      <c r="B169" s="11"/>
      <c r="C169" s="11"/>
      <c r="D169" s="11"/>
      <c r="E169" s="11"/>
      <c r="F169" s="11"/>
      <c r="G169" s="11"/>
      <c r="H169" s="448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444"/>
      <c r="W169" s="444"/>
      <c r="X169" s="444"/>
      <c r="Y169" s="444"/>
      <c r="Z169" s="444"/>
      <c r="AA169" s="444"/>
      <c r="AB169" s="444"/>
      <c r="AC169" s="444"/>
      <c r="AD169" s="444"/>
      <c r="AE169" s="444"/>
      <c r="AF169" s="444"/>
      <c r="AG169" s="444"/>
      <c r="AH169" s="443"/>
      <c r="AI169" s="443"/>
      <c r="AJ169" s="443"/>
      <c r="AK169" s="443"/>
      <c r="AL169" s="443"/>
      <c r="AM169" s="443"/>
      <c r="AN169" s="443"/>
    </row>
    <row r="170" spans="1:40" ht="15.75">
      <c r="A170" s="11"/>
      <c r="B170" s="11"/>
      <c r="C170" s="11"/>
      <c r="D170" s="11"/>
      <c r="E170" s="11"/>
      <c r="F170" s="11"/>
      <c r="G170" s="11"/>
      <c r="H170" s="448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444"/>
      <c r="W170" s="444"/>
      <c r="X170" s="444"/>
      <c r="Y170" s="444"/>
      <c r="Z170" s="444"/>
      <c r="AA170" s="444"/>
      <c r="AB170" s="444"/>
      <c r="AC170" s="444"/>
      <c r="AD170" s="444"/>
      <c r="AE170" s="444"/>
      <c r="AF170" s="444"/>
      <c r="AG170" s="444"/>
      <c r="AH170" s="443"/>
      <c r="AI170" s="443"/>
      <c r="AJ170" s="443"/>
      <c r="AK170" s="443"/>
      <c r="AL170" s="443"/>
      <c r="AM170" s="443"/>
      <c r="AN170" s="443"/>
    </row>
    <row r="171" spans="1:40" ht="15.75">
      <c r="A171" s="11"/>
      <c r="B171" s="11"/>
      <c r="C171" s="11"/>
      <c r="D171" s="11"/>
      <c r="E171" s="11"/>
      <c r="F171" s="11"/>
      <c r="G171" s="11"/>
      <c r="H171" s="448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444"/>
      <c r="W171" s="444"/>
      <c r="X171" s="444"/>
      <c r="Y171" s="444"/>
      <c r="Z171" s="444"/>
      <c r="AA171" s="444"/>
      <c r="AB171" s="444"/>
      <c r="AC171" s="444"/>
      <c r="AD171" s="444"/>
      <c r="AE171" s="444"/>
      <c r="AF171" s="444"/>
      <c r="AG171" s="444"/>
      <c r="AH171" s="443"/>
      <c r="AI171" s="443"/>
      <c r="AJ171" s="443"/>
      <c r="AK171" s="443"/>
      <c r="AL171" s="443"/>
      <c r="AM171" s="443"/>
      <c r="AN171" s="443"/>
    </row>
    <row r="172" spans="1:40" ht="15.75">
      <c r="A172" s="11"/>
      <c r="B172" s="11"/>
      <c r="C172" s="11"/>
      <c r="D172" s="11"/>
      <c r="E172" s="11"/>
      <c r="F172" s="11"/>
      <c r="G172" s="11"/>
      <c r="H172" s="448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444"/>
      <c r="W172" s="444"/>
      <c r="X172" s="444"/>
      <c r="Y172" s="444"/>
      <c r="Z172" s="444"/>
      <c r="AA172" s="444"/>
      <c r="AB172" s="444"/>
      <c r="AC172" s="444"/>
      <c r="AD172" s="444"/>
      <c r="AE172" s="444"/>
      <c r="AF172" s="444"/>
      <c r="AG172" s="444"/>
      <c r="AH172" s="443"/>
      <c r="AI172" s="443"/>
      <c r="AJ172" s="443"/>
      <c r="AK172" s="443"/>
      <c r="AL172" s="443"/>
      <c r="AM172" s="443"/>
      <c r="AN172" s="443"/>
    </row>
    <row r="173" spans="1:40" ht="15.75">
      <c r="A173" s="11"/>
      <c r="B173" s="11"/>
      <c r="C173" s="11"/>
      <c r="D173" s="11"/>
      <c r="E173" s="11"/>
      <c r="F173" s="11"/>
      <c r="G173" s="11"/>
      <c r="H173" s="448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444"/>
      <c r="W173" s="444"/>
      <c r="X173" s="444"/>
      <c r="Y173" s="444"/>
      <c r="Z173" s="444"/>
      <c r="AA173" s="444"/>
      <c r="AB173" s="444"/>
      <c r="AC173" s="444"/>
      <c r="AD173" s="444"/>
      <c r="AE173" s="444"/>
      <c r="AF173" s="444"/>
      <c r="AG173" s="444"/>
      <c r="AH173" s="443"/>
      <c r="AI173" s="443"/>
      <c r="AJ173" s="443"/>
      <c r="AK173" s="443"/>
      <c r="AL173" s="443"/>
      <c r="AM173" s="443"/>
      <c r="AN173" s="443"/>
    </row>
    <row r="174" spans="1:40" ht="15.75">
      <c r="A174" s="11"/>
      <c r="B174" s="11"/>
      <c r="C174" s="11"/>
      <c r="D174" s="11"/>
      <c r="E174" s="11"/>
      <c r="F174" s="11"/>
      <c r="G174" s="11"/>
      <c r="H174" s="448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444"/>
      <c r="W174" s="444"/>
      <c r="X174" s="444"/>
      <c r="Y174" s="444"/>
      <c r="Z174" s="444"/>
      <c r="AA174" s="444"/>
      <c r="AB174" s="444"/>
      <c r="AC174" s="444"/>
      <c r="AD174" s="444"/>
      <c r="AE174" s="444"/>
      <c r="AF174" s="444"/>
      <c r="AG174" s="444"/>
      <c r="AH174" s="443"/>
      <c r="AI174" s="443"/>
      <c r="AJ174" s="443"/>
      <c r="AK174" s="443"/>
      <c r="AL174" s="443"/>
      <c r="AM174" s="443"/>
      <c r="AN174" s="443"/>
    </row>
    <row r="175" spans="1:40" ht="15.75">
      <c r="A175" s="11"/>
      <c r="B175" s="11"/>
      <c r="C175" s="11"/>
      <c r="D175" s="11"/>
      <c r="E175" s="11"/>
      <c r="F175" s="11"/>
      <c r="G175" s="11"/>
      <c r="H175" s="448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444"/>
      <c r="W175" s="444"/>
      <c r="X175" s="444"/>
      <c r="Y175" s="444"/>
      <c r="Z175" s="444"/>
      <c r="AA175" s="444"/>
      <c r="AB175" s="444"/>
      <c r="AC175" s="444"/>
      <c r="AD175" s="444"/>
      <c r="AE175" s="444"/>
      <c r="AF175" s="444"/>
      <c r="AG175" s="444"/>
      <c r="AH175" s="443"/>
      <c r="AI175" s="443"/>
      <c r="AJ175" s="443"/>
      <c r="AK175" s="443"/>
      <c r="AL175" s="443"/>
      <c r="AM175" s="443"/>
      <c r="AN175" s="443"/>
    </row>
    <row r="176" spans="1:40" ht="15.75">
      <c r="A176" s="11"/>
      <c r="B176" s="11"/>
      <c r="C176" s="11"/>
      <c r="D176" s="11"/>
      <c r="E176" s="11"/>
      <c r="F176" s="11"/>
      <c r="G176" s="11"/>
      <c r="H176" s="448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444"/>
      <c r="W176" s="444"/>
      <c r="X176" s="444"/>
      <c r="Y176" s="444"/>
      <c r="Z176" s="444"/>
      <c r="AA176" s="444"/>
      <c r="AB176" s="444"/>
      <c r="AC176" s="444"/>
      <c r="AD176" s="444"/>
      <c r="AE176" s="444"/>
      <c r="AF176" s="444"/>
      <c r="AG176" s="444"/>
      <c r="AH176" s="443"/>
      <c r="AI176" s="443"/>
      <c r="AJ176" s="443"/>
      <c r="AK176" s="443"/>
      <c r="AL176" s="443"/>
      <c r="AM176" s="443"/>
      <c r="AN176" s="443"/>
    </row>
    <row r="177" spans="1:40" ht="15.75">
      <c r="A177" s="11"/>
      <c r="B177" s="11"/>
      <c r="C177" s="11"/>
      <c r="D177" s="11"/>
      <c r="E177" s="11"/>
      <c r="F177" s="11"/>
      <c r="G177" s="11"/>
      <c r="H177" s="448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444"/>
      <c r="W177" s="444"/>
      <c r="X177" s="444"/>
      <c r="Y177" s="444"/>
      <c r="Z177" s="444"/>
      <c r="AA177" s="444"/>
      <c r="AB177" s="444"/>
      <c r="AC177" s="444"/>
      <c r="AD177" s="444"/>
      <c r="AE177" s="444"/>
      <c r="AF177" s="444"/>
      <c r="AG177" s="444"/>
      <c r="AH177" s="443"/>
      <c r="AI177" s="443"/>
      <c r="AJ177" s="443"/>
      <c r="AK177" s="443"/>
      <c r="AL177" s="443"/>
      <c r="AM177" s="443"/>
      <c r="AN177" s="443"/>
    </row>
    <row r="178" spans="1:40" ht="15.75">
      <c r="A178" s="11"/>
      <c r="B178" s="11"/>
      <c r="C178" s="11"/>
      <c r="D178" s="11"/>
      <c r="E178" s="11"/>
      <c r="F178" s="11"/>
      <c r="G178" s="11"/>
      <c r="H178" s="448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444"/>
      <c r="W178" s="444"/>
      <c r="X178" s="444"/>
      <c r="Y178" s="444"/>
      <c r="Z178" s="444"/>
      <c r="AA178" s="444"/>
      <c r="AB178" s="444"/>
      <c r="AC178" s="444"/>
      <c r="AD178" s="444"/>
      <c r="AE178" s="444"/>
      <c r="AF178" s="444"/>
      <c r="AG178" s="444"/>
      <c r="AH178" s="443"/>
      <c r="AI178" s="443"/>
      <c r="AJ178" s="443"/>
      <c r="AK178" s="443"/>
      <c r="AL178" s="443"/>
      <c r="AM178" s="443"/>
      <c r="AN178" s="443"/>
    </row>
    <row r="179" spans="1:40" ht="15.75">
      <c r="A179" s="11"/>
      <c r="B179" s="11"/>
      <c r="C179" s="11"/>
      <c r="D179" s="11"/>
      <c r="E179" s="11"/>
      <c r="F179" s="11"/>
      <c r="G179" s="11"/>
      <c r="H179" s="448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444"/>
      <c r="W179" s="444"/>
      <c r="X179" s="444"/>
      <c r="Y179" s="444"/>
      <c r="Z179" s="444"/>
      <c r="AA179" s="444"/>
      <c r="AB179" s="444"/>
      <c r="AC179" s="444"/>
      <c r="AD179" s="444"/>
      <c r="AE179" s="444"/>
      <c r="AF179" s="444"/>
      <c r="AG179" s="444"/>
      <c r="AH179" s="443"/>
      <c r="AI179" s="443"/>
      <c r="AJ179" s="443"/>
      <c r="AK179" s="443"/>
      <c r="AL179" s="443"/>
      <c r="AM179" s="443"/>
      <c r="AN179" s="443"/>
    </row>
    <row r="180" spans="1:40" ht="15.75">
      <c r="A180" s="11"/>
      <c r="B180" s="11"/>
      <c r="C180" s="11"/>
      <c r="D180" s="11"/>
      <c r="E180" s="11"/>
      <c r="F180" s="11"/>
      <c r="G180" s="11"/>
      <c r="H180" s="448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444"/>
      <c r="W180" s="444"/>
      <c r="X180" s="444"/>
      <c r="Y180" s="444"/>
      <c r="Z180" s="444"/>
      <c r="AA180" s="444"/>
      <c r="AB180" s="444"/>
      <c r="AC180" s="444"/>
      <c r="AD180" s="444"/>
      <c r="AE180" s="444"/>
      <c r="AF180" s="444"/>
      <c r="AG180" s="444"/>
      <c r="AH180" s="443"/>
      <c r="AI180" s="443"/>
      <c r="AJ180" s="443"/>
      <c r="AK180" s="443"/>
      <c r="AL180" s="443"/>
      <c r="AM180" s="443"/>
      <c r="AN180" s="443"/>
    </row>
    <row r="181" spans="1:40" ht="15.75">
      <c r="A181" s="11"/>
      <c r="B181" s="11"/>
      <c r="C181" s="11"/>
      <c r="D181" s="11"/>
      <c r="E181" s="11"/>
      <c r="F181" s="11"/>
      <c r="G181" s="11"/>
      <c r="H181" s="448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444"/>
      <c r="W181" s="444"/>
      <c r="X181" s="444"/>
      <c r="Y181" s="444"/>
      <c r="Z181" s="444"/>
      <c r="AA181" s="444"/>
      <c r="AB181" s="444"/>
      <c r="AC181" s="444"/>
      <c r="AD181" s="444"/>
      <c r="AE181" s="444"/>
      <c r="AF181" s="444"/>
      <c r="AG181" s="444"/>
      <c r="AH181" s="443"/>
      <c r="AI181" s="443"/>
      <c r="AJ181" s="443"/>
      <c r="AK181" s="443"/>
      <c r="AL181" s="443"/>
      <c r="AM181" s="443"/>
      <c r="AN181" s="443"/>
    </row>
    <row r="182" spans="1:40" ht="15.75">
      <c r="A182" s="11"/>
      <c r="B182" s="11"/>
      <c r="C182" s="11"/>
      <c r="D182" s="11"/>
      <c r="E182" s="11"/>
      <c r="F182" s="11"/>
      <c r="G182" s="11"/>
      <c r="H182" s="448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444"/>
      <c r="W182" s="444"/>
      <c r="X182" s="444"/>
      <c r="Y182" s="444"/>
      <c r="Z182" s="444"/>
      <c r="AA182" s="444"/>
      <c r="AB182" s="444"/>
      <c r="AC182" s="444"/>
      <c r="AD182" s="444"/>
      <c r="AE182" s="444"/>
      <c r="AF182" s="444"/>
      <c r="AG182" s="444"/>
      <c r="AH182" s="443"/>
      <c r="AI182" s="443"/>
      <c r="AJ182" s="443"/>
      <c r="AK182" s="443"/>
      <c r="AL182" s="443"/>
      <c r="AM182" s="443"/>
      <c r="AN182" s="443"/>
    </row>
    <row r="183" spans="1:40" ht="15.75">
      <c r="A183" s="11"/>
      <c r="B183" s="11"/>
      <c r="C183" s="11"/>
      <c r="D183" s="11"/>
      <c r="E183" s="11"/>
      <c r="F183" s="11"/>
      <c r="G183" s="11"/>
      <c r="H183" s="448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444"/>
      <c r="W183" s="444"/>
      <c r="X183" s="444"/>
      <c r="Y183" s="444"/>
      <c r="Z183" s="444"/>
      <c r="AA183" s="444"/>
      <c r="AB183" s="444"/>
      <c r="AC183" s="444"/>
      <c r="AD183" s="444"/>
      <c r="AE183" s="444"/>
      <c r="AF183" s="444"/>
      <c r="AG183" s="444"/>
      <c r="AH183" s="443"/>
      <c r="AI183" s="443"/>
      <c r="AJ183" s="443"/>
      <c r="AK183" s="443"/>
      <c r="AL183" s="443"/>
      <c r="AM183" s="443"/>
      <c r="AN183" s="443"/>
    </row>
    <row r="184" spans="1:40" ht="15.75">
      <c r="A184" s="11"/>
      <c r="B184" s="11"/>
      <c r="C184" s="11"/>
      <c r="D184" s="11"/>
      <c r="E184" s="11"/>
      <c r="F184" s="11"/>
      <c r="G184" s="11"/>
      <c r="H184" s="448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444"/>
      <c r="W184" s="444"/>
      <c r="X184" s="444"/>
      <c r="Y184" s="444"/>
      <c r="Z184" s="444"/>
      <c r="AA184" s="444"/>
      <c r="AB184" s="444"/>
      <c r="AC184" s="444"/>
      <c r="AD184" s="444"/>
      <c r="AE184" s="444"/>
      <c r="AF184" s="444"/>
      <c r="AG184" s="444"/>
      <c r="AH184" s="443"/>
      <c r="AI184" s="443"/>
      <c r="AJ184" s="443"/>
      <c r="AK184" s="443"/>
      <c r="AL184" s="443"/>
      <c r="AM184" s="443"/>
      <c r="AN184" s="443"/>
    </row>
    <row r="185" spans="1:40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444"/>
      <c r="W185" s="444"/>
      <c r="X185" s="444"/>
      <c r="Y185" s="444"/>
      <c r="Z185" s="444"/>
      <c r="AA185" s="444"/>
      <c r="AB185" s="444"/>
      <c r="AC185" s="444"/>
      <c r="AD185" s="444"/>
      <c r="AE185" s="444"/>
      <c r="AF185" s="444"/>
      <c r="AG185" s="444"/>
      <c r="AH185" s="443"/>
      <c r="AI185" s="443"/>
      <c r="AJ185" s="443"/>
      <c r="AK185" s="443"/>
      <c r="AL185" s="443"/>
      <c r="AM185" s="443"/>
      <c r="AN185" s="443"/>
    </row>
    <row r="186" spans="1:40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444"/>
      <c r="W186" s="444"/>
      <c r="X186" s="444"/>
      <c r="Y186" s="444"/>
      <c r="Z186" s="444"/>
      <c r="AA186" s="444"/>
      <c r="AB186" s="444"/>
      <c r="AC186" s="444"/>
      <c r="AD186" s="444"/>
      <c r="AE186" s="444"/>
      <c r="AF186" s="444"/>
      <c r="AG186" s="444"/>
      <c r="AH186" s="443"/>
      <c r="AI186" s="443"/>
      <c r="AJ186" s="443"/>
      <c r="AK186" s="443"/>
      <c r="AL186" s="443"/>
      <c r="AM186" s="443"/>
      <c r="AN186" s="443"/>
    </row>
    <row r="187" spans="1:40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444"/>
      <c r="W187" s="444"/>
      <c r="X187" s="444"/>
      <c r="Y187" s="444"/>
      <c r="Z187" s="444"/>
      <c r="AA187" s="444"/>
      <c r="AB187" s="444"/>
      <c r="AC187" s="444"/>
      <c r="AD187" s="444"/>
      <c r="AE187" s="444"/>
      <c r="AF187" s="444"/>
      <c r="AG187" s="444"/>
      <c r="AH187" s="443"/>
      <c r="AI187" s="443"/>
      <c r="AJ187" s="443"/>
      <c r="AK187" s="443"/>
      <c r="AL187" s="443"/>
      <c r="AM187" s="443"/>
      <c r="AN187" s="443"/>
    </row>
    <row r="188" spans="1:40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444"/>
      <c r="W188" s="444"/>
      <c r="X188" s="444"/>
      <c r="Y188" s="444"/>
      <c r="Z188" s="444"/>
      <c r="AA188" s="444"/>
      <c r="AB188" s="444"/>
      <c r="AC188" s="444"/>
      <c r="AD188" s="444"/>
      <c r="AE188" s="444"/>
      <c r="AF188" s="444"/>
      <c r="AG188" s="444"/>
      <c r="AH188" s="443"/>
      <c r="AI188" s="443"/>
      <c r="AJ188" s="443"/>
      <c r="AK188" s="443"/>
      <c r="AL188" s="443"/>
      <c r="AM188" s="443"/>
      <c r="AN188" s="443"/>
    </row>
    <row r="189" spans="1:40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444"/>
      <c r="W189" s="444"/>
      <c r="X189" s="444"/>
      <c r="Y189" s="444"/>
      <c r="Z189" s="444"/>
      <c r="AA189" s="444"/>
      <c r="AB189" s="444"/>
      <c r="AC189" s="444"/>
      <c r="AD189" s="444"/>
      <c r="AE189" s="444"/>
      <c r="AF189" s="444"/>
      <c r="AG189" s="444"/>
      <c r="AH189" s="443"/>
      <c r="AI189" s="443"/>
      <c r="AJ189" s="443"/>
      <c r="AK189" s="443"/>
      <c r="AL189" s="443"/>
      <c r="AM189" s="443"/>
      <c r="AN189" s="443"/>
    </row>
    <row r="190" spans="1:40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444"/>
      <c r="W190" s="444"/>
      <c r="X190" s="444"/>
      <c r="Y190" s="444"/>
      <c r="Z190" s="444"/>
      <c r="AA190" s="444"/>
      <c r="AB190" s="444"/>
      <c r="AC190" s="444"/>
      <c r="AD190" s="444"/>
      <c r="AE190" s="444"/>
      <c r="AF190" s="444"/>
      <c r="AG190" s="444"/>
      <c r="AH190" s="443"/>
      <c r="AI190" s="443"/>
      <c r="AJ190" s="443"/>
      <c r="AK190" s="443"/>
      <c r="AL190" s="443"/>
      <c r="AM190" s="443"/>
      <c r="AN190" s="443"/>
    </row>
    <row r="191" spans="1:40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444"/>
      <c r="W191" s="444"/>
      <c r="X191" s="444"/>
      <c r="Y191" s="444"/>
      <c r="Z191" s="444"/>
      <c r="AA191" s="444"/>
      <c r="AB191" s="444"/>
      <c r="AC191" s="444"/>
      <c r="AD191" s="444"/>
      <c r="AE191" s="444"/>
      <c r="AF191" s="444"/>
      <c r="AG191" s="444"/>
      <c r="AH191" s="443"/>
      <c r="AI191" s="443"/>
      <c r="AJ191" s="443"/>
      <c r="AK191" s="443"/>
      <c r="AL191" s="443"/>
      <c r="AM191" s="443"/>
      <c r="AN191" s="443"/>
    </row>
    <row r="192" spans="1:40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444"/>
      <c r="W192" s="444"/>
      <c r="X192" s="444"/>
      <c r="Y192" s="444"/>
      <c r="Z192" s="444"/>
      <c r="AA192" s="444"/>
      <c r="AB192" s="444"/>
      <c r="AC192" s="444"/>
      <c r="AD192" s="444"/>
      <c r="AE192" s="444"/>
      <c r="AF192" s="444"/>
      <c r="AG192" s="444"/>
      <c r="AH192" s="443"/>
      <c r="AI192" s="443"/>
      <c r="AJ192" s="443"/>
      <c r="AK192" s="443"/>
      <c r="AL192" s="443"/>
      <c r="AM192" s="443"/>
      <c r="AN192" s="443"/>
    </row>
    <row r="193" spans="1:40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444"/>
      <c r="W193" s="444"/>
      <c r="X193" s="444"/>
      <c r="Y193" s="444"/>
      <c r="Z193" s="444"/>
      <c r="AA193" s="444"/>
      <c r="AB193" s="444"/>
      <c r="AC193" s="444"/>
      <c r="AD193" s="444"/>
      <c r="AE193" s="444"/>
      <c r="AF193" s="444"/>
      <c r="AG193" s="444"/>
      <c r="AH193" s="443"/>
      <c r="AI193" s="443"/>
      <c r="AJ193" s="443"/>
      <c r="AK193" s="443"/>
      <c r="AL193" s="443"/>
      <c r="AM193" s="443"/>
      <c r="AN193" s="443"/>
    </row>
    <row r="194" spans="1:40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444"/>
      <c r="W194" s="444"/>
      <c r="X194" s="444"/>
      <c r="Y194" s="444"/>
      <c r="Z194" s="444"/>
      <c r="AA194" s="444"/>
      <c r="AB194" s="444"/>
      <c r="AC194" s="444"/>
      <c r="AD194" s="444"/>
      <c r="AE194" s="444"/>
      <c r="AF194" s="444"/>
      <c r="AG194" s="444"/>
      <c r="AH194" s="443"/>
      <c r="AI194" s="443"/>
      <c r="AJ194" s="443"/>
      <c r="AK194" s="443"/>
      <c r="AL194" s="443"/>
      <c r="AM194" s="443"/>
      <c r="AN194" s="443"/>
    </row>
    <row r="195" spans="1:40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444"/>
      <c r="W195" s="444"/>
      <c r="X195" s="444"/>
      <c r="Y195" s="444"/>
      <c r="Z195" s="444"/>
      <c r="AA195" s="444"/>
      <c r="AB195" s="444"/>
      <c r="AC195" s="444"/>
      <c r="AD195" s="444"/>
      <c r="AE195" s="444"/>
      <c r="AF195" s="444"/>
      <c r="AG195" s="444"/>
      <c r="AH195" s="443"/>
      <c r="AI195" s="443"/>
      <c r="AJ195" s="443"/>
      <c r="AK195" s="443"/>
      <c r="AL195" s="443"/>
      <c r="AM195" s="443"/>
      <c r="AN195" s="443"/>
    </row>
    <row r="196" spans="1:40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444"/>
      <c r="W196" s="444"/>
      <c r="X196" s="444"/>
      <c r="Y196" s="444"/>
      <c r="Z196" s="444"/>
      <c r="AA196" s="444"/>
      <c r="AB196" s="444"/>
      <c r="AC196" s="444"/>
      <c r="AD196" s="444"/>
      <c r="AE196" s="444"/>
      <c r="AF196" s="444"/>
      <c r="AG196" s="444"/>
      <c r="AH196" s="443"/>
      <c r="AI196" s="443"/>
      <c r="AJ196" s="443"/>
      <c r="AK196" s="443"/>
      <c r="AL196" s="443"/>
      <c r="AM196" s="443"/>
      <c r="AN196" s="443"/>
    </row>
    <row r="197" spans="1:40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444"/>
      <c r="W197" s="444"/>
      <c r="X197" s="444"/>
      <c r="Y197" s="444"/>
      <c r="Z197" s="444"/>
      <c r="AA197" s="444"/>
      <c r="AB197" s="444"/>
      <c r="AC197" s="444"/>
      <c r="AD197" s="444"/>
      <c r="AE197" s="444"/>
      <c r="AF197" s="444"/>
      <c r="AG197" s="444"/>
      <c r="AH197" s="443"/>
      <c r="AI197" s="443"/>
      <c r="AJ197" s="443"/>
      <c r="AK197" s="443"/>
      <c r="AL197" s="443"/>
      <c r="AM197" s="443"/>
      <c r="AN197" s="443"/>
    </row>
    <row r="198" spans="1:40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444"/>
      <c r="W198" s="444"/>
      <c r="X198" s="444"/>
      <c r="Y198" s="444"/>
      <c r="Z198" s="444"/>
      <c r="AA198" s="444"/>
      <c r="AB198" s="444"/>
      <c r="AC198" s="444"/>
      <c r="AD198" s="444"/>
      <c r="AE198" s="444"/>
      <c r="AF198" s="444"/>
      <c r="AG198" s="444"/>
      <c r="AH198" s="443"/>
      <c r="AI198" s="443"/>
      <c r="AJ198" s="443"/>
      <c r="AK198" s="443"/>
      <c r="AL198" s="443"/>
      <c r="AM198" s="443"/>
      <c r="AN198" s="443"/>
    </row>
    <row r="199" spans="1:40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444"/>
      <c r="W199" s="444"/>
      <c r="X199" s="444"/>
      <c r="Y199" s="444"/>
      <c r="Z199" s="444"/>
      <c r="AA199" s="444"/>
      <c r="AB199" s="444"/>
      <c r="AC199" s="444"/>
      <c r="AD199" s="444"/>
      <c r="AE199" s="444"/>
      <c r="AF199" s="444"/>
      <c r="AG199" s="444"/>
      <c r="AH199" s="443"/>
      <c r="AI199" s="443"/>
      <c r="AJ199" s="443"/>
      <c r="AK199" s="443"/>
      <c r="AL199" s="443"/>
      <c r="AM199" s="443"/>
      <c r="AN199" s="443"/>
    </row>
    <row r="200" spans="1:40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444"/>
      <c r="W200" s="444"/>
      <c r="X200" s="444"/>
      <c r="Y200" s="444"/>
      <c r="Z200" s="444"/>
      <c r="AA200" s="444"/>
      <c r="AB200" s="444"/>
      <c r="AC200" s="444"/>
      <c r="AD200" s="444"/>
      <c r="AE200" s="444"/>
      <c r="AF200" s="444"/>
      <c r="AG200" s="444"/>
      <c r="AH200" s="443"/>
      <c r="AI200" s="443"/>
      <c r="AJ200" s="443"/>
      <c r="AK200" s="443"/>
      <c r="AL200" s="443"/>
      <c r="AM200" s="443"/>
      <c r="AN200" s="443"/>
    </row>
    <row r="201" spans="1:40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444"/>
      <c r="W201" s="444"/>
      <c r="X201" s="444"/>
      <c r="Y201" s="444"/>
      <c r="Z201" s="444"/>
      <c r="AA201" s="444"/>
      <c r="AB201" s="444"/>
      <c r="AC201" s="444"/>
      <c r="AD201" s="444"/>
      <c r="AE201" s="444"/>
      <c r="AF201" s="444"/>
      <c r="AG201" s="444"/>
      <c r="AH201" s="443"/>
      <c r="AI201" s="443"/>
      <c r="AJ201" s="443"/>
      <c r="AK201" s="443"/>
      <c r="AL201" s="443"/>
      <c r="AM201" s="443"/>
      <c r="AN201" s="443"/>
    </row>
    <row r="202" spans="1:40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444"/>
      <c r="W202" s="444"/>
      <c r="X202" s="444"/>
      <c r="Y202" s="444"/>
      <c r="Z202" s="444"/>
      <c r="AA202" s="444"/>
      <c r="AB202" s="444"/>
      <c r="AC202" s="444"/>
      <c r="AD202" s="444"/>
      <c r="AE202" s="444"/>
      <c r="AF202" s="444"/>
      <c r="AG202" s="444"/>
      <c r="AH202" s="443"/>
      <c r="AI202" s="443"/>
      <c r="AJ202" s="443"/>
      <c r="AK202" s="443"/>
      <c r="AL202" s="443"/>
      <c r="AM202" s="443"/>
      <c r="AN202" s="443"/>
    </row>
    <row r="203" spans="1:40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444"/>
      <c r="W203" s="444"/>
      <c r="X203" s="444"/>
      <c r="Y203" s="444"/>
      <c r="Z203" s="444"/>
      <c r="AA203" s="444"/>
      <c r="AB203" s="444"/>
      <c r="AC203" s="444"/>
      <c r="AD203" s="444"/>
      <c r="AE203" s="444"/>
      <c r="AF203" s="444"/>
      <c r="AG203" s="444"/>
      <c r="AH203" s="443"/>
      <c r="AI203" s="443"/>
      <c r="AJ203" s="443"/>
      <c r="AK203" s="443"/>
      <c r="AL203" s="443"/>
      <c r="AM203" s="443"/>
      <c r="AN203" s="443"/>
    </row>
    <row r="204" spans="1:40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444"/>
      <c r="W204" s="444"/>
      <c r="X204" s="444"/>
      <c r="Y204" s="444"/>
      <c r="Z204" s="444"/>
      <c r="AA204" s="444"/>
      <c r="AB204" s="444"/>
      <c r="AC204" s="444"/>
      <c r="AD204" s="444"/>
      <c r="AE204" s="444"/>
      <c r="AF204" s="444"/>
      <c r="AG204" s="444"/>
      <c r="AH204" s="443"/>
      <c r="AI204" s="443"/>
      <c r="AJ204" s="443"/>
      <c r="AK204" s="443"/>
      <c r="AL204" s="443"/>
      <c r="AM204" s="443"/>
      <c r="AN204" s="443"/>
    </row>
    <row r="205" spans="1:40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444"/>
      <c r="W205" s="444"/>
      <c r="X205" s="444"/>
      <c r="Y205" s="444"/>
      <c r="Z205" s="444"/>
      <c r="AA205" s="444"/>
      <c r="AB205" s="444"/>
      <c r="AC205" s="444"/>
      <c r="AD205" s="444"/>
      <c r="AE205" s="444"/>
      <c r="AF205" s="444"/>
      <c r="AG205" s="444"/>
      <c r="AH205" s="443"/>
      <c r="AI205" s="443"/>
      <c r="AJ205" s="443"/>
      <c r="AK205" s="443"/>
      <c r="AL205" s="443"/>
      <c r="AM205" s="443"/>
      <c r="AN205" s="443"/>
    </row>
    <row r="206" spans="1:40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444"/>
      <c r="W206" s="444"/>
      <c r="X206" s="444"/>
      <c r="Y206" s="444"/>
      <c r="Z206" s="444"/>
      <c r="AA206" s="444"/>
      <c r="AB206" s="444"/>
      <c r="AC206" s="444"/>
      <c r="AD206" s="444"/>
      <c r="AE206" s="444"/>
      <c r="AF206" s="444"/>
      <c r="AG206" s="444"/>
      <c r="AH206" s="443"/>
      <c r="AI206" s="443"/>
      <c r="AJ206" s="443"/>
      <c r="AK206" s="443"/>
      <c r="AL206" s="443"/>
      <c r="AM206" s="443"/>
      <c r="AN206" s="443"/>
    </row>
    <row r="207" spans="1:40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444"/>
      <c r="W207" s="444"/>
      <c r="X207" s="444"/>
      <c r="Y207" s="444"/>
      <c r="Z207" s="444"/>
      <c r="AA207" s="444"/>
      <c r="AB207" s="444"/>
      <c r="AC207" s="444"/>
      <c r="AD207" s="444"/>
      <c r="AE207" s="444"/>
      <c r="AF207" s="444"/>
      <c r="AG207" s="444"/>
      <c r="AH207" s="443"/>
      <c r="AI207" s="443"/>
      <c r="AJ207" s="443"/>
      <c r="AK207" s="443"/>
      <c r="AL207" s="443"/>
      <c r="AM207" s="443"/>
      <c r="AN207" s="443"/>
    </row>
    <row r="208" spans="1:40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444"/>
      <c r="W208" s="444"/>
      <c r="X208" s="444"/>
      <c r="Y208" s="444"/>
      <c r="Z208" s="444"/>
      <c r="AA208" s="444"/>
      <c r="AB208" s="444"/>
      <c r="AC208" s="444"/>
      <c r="AD208" s="444"/>
      <c r="AE208" s="444"/>
      <c r="AF208" s="444"/>
      <c r="AG208" s="444"/>
      <c r="AH208" s="443"/>
      <c r="AI208" s="443"/>
      <c r="AJ208" s="443"/>
      <c r="AK208" s="443"/>
      <c r="AL208" s="443"/>
      <c r="AM208" s="443"/>
      <c r="AN208" s="443"/>
    </row>
    <row r="209" spans="1:40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444"/>
      <c r="W209" s="444"/>
      <c r="X209" s="444"/>
      <c r="Y209" s="444"/>
      <c r="Z209" s="444"/>
      <c r="AA209" s="444"/>
      <c r="AB209" s="444"/>
      <c r="AC209" s="444"/>
      <c r="AD209" s="444"/>
      <c r="AE209" s="444"/>
      <c r="AF209" s="444"/>
      <c r="AG209" s="444"/>
      <c r="AH209" s="443"/>
      <c r="AI209" s="443"/>
      <c r="AJ209" s="443"/>
      <c r="AK209" s="443"/>
      <c r="AL209" s="443"/>
      <c r="AM209" s="443"/>
      <c r="AN209" s="443"/>
    </row>
    <row r="210" spans="1:40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444"/>
      <c r="W210" s="444"/>
      <c r="X210" s="444"/>
      <c r="Y210" s="444"/>
      <c r="Z210" s="444"/>
      <c r="AA210" s="444"/>
      <c r="AB210" s="444"/>
      <c r="AC210" s="444"/>
      <c r="AD210" s="444"/>
      <c r="AE210" s="444"/>
      <c r="AF210" s="444"/>
      <c r="AG210" s="444"/>
      <c r="AH210" s="443"/>
      <c r="AI210" s="443"/>
      <c r="AJ210" s="443"/>
      <c r="AK210" s="443"/>
      <c r="AL210" s="443"/>
      <c r="AM210" s="443"/>
      <c r="AN210" s="443"/>
    </row>
    <row r="211" spans="1:40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444"/>
      <c r="W211" s="444"/>
      <c r="X211" s="444"/>
      <c r="Y211" s="444"/>
      <c r="Z211" s="444"/>
      <c r="AA211" s="444"/>
      <c r="AB211" s="444"/>
      <c r="AC211" s="444"/>
      <c r="AD211" s="444"/>
      <c r="AE211" s="444"/>
      <c r="AF211" s="444"/>
      <c r="AG211" s="444"/>
      <c r="AH211" s="443"/>
      <c r="AI211" s="443"/>
      <c r="AJ211" s="443"/>
      <c r="AK211" s="443"/>
      <c r="AL211" s="443"/>
      <c r="AM211" s="443"/>
      <c r="AN211" s="443"/>
    </row>
    <row r="212" spans="1:40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444"/>
      <c r="W212" s="444"/>
      <c r="X212" s="444"/>
      <c r="Y212" s="444"/>
      <c r="Z212" s="444"/>
      <c r="AA212" s="444"/>
      <c r="AB212" s="444"/>
      <c r="AC212" s="444"/>
      <c r="AD212" s="444"/>
      <c r="AE212" s="444"/>
      <c r="AF212" s="444"/>
      <c r="AG212" s="444"/>
      <c r="AH212" s="443"/>
      <c r="AI212" s="443"/>
      <c r="AJ212" s="443"/>
      <c r="AK212" s="443"/>
      <c r="AL212" s="443"/>
      <c r="AM212" s="443"/>
      <c r="AN212" s="443"/>
    </row>
    <row r="213" spans="1:40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444"/>
      <c r="W213" s="444"/>
      <c r="X213" s="444"/>
      <c r="Y213" s="444"/>
      <c r="Z213" s="444"/>
      <c r="AA213" s="444"/>
      <c r="AB213" s="444"/>
      <c r="AC213" s="444"/>
      <c r="AD213" s="444"/>
      <c r="AE213" s="444"/>
      <c r="AF213" s="444"/>
      <c r="AG213" s="444"/>
      <c r="AH213" s="443"/>
      <c r="AI213" s="443"/>
      <c r="AJ213" s="443"/>
      <c r="AK213" s="443"/>
      <c r="AL213" s="443"/>
      <c r="AM213" s="443"/>
      <c r="AN213" s="443"/>
    </row>
    <row r="214" spans="1:40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444"/>
      <c r="W214" s="444"/>
      <c r="X214" s="444"/>
      <c r="Y214" s="444"/>
      <c r="Z214" s="444"/>
      <c r="AA214" s="444"/>
      <c r="AB214" s="444"/>
      <c r="AC214" s="444"/>
      <c r="AD214" s="444"/>
      <c r="AE214" s="444"/>
      <c r="AF214" s="444"/>
      <c r="AG214" s="444"/>
      <c r="AH214" s="443"/>
      <c r="AI214" s="443"/>
      <c r="AJ214" s="443"/>
      <c r="AK214" s="443"/>
      <c r="AL214" s="443"/>
      <c r="AM214" s="443"/>
      <c r="AN214" s="443"/>
    </row>
    <row r="215" spans="1:40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444"/>
      <c r="W215" s="444"/>
      <c r="X215" s="444"/>
      <c r="Y215" s="444"/>
      <c r="Z215" s="444"/>
      <c r="AA215" s="444"/>
      <c r="AB215" s="444"/>
      <c r="AC215" s="444"/>
      <c r="AD215" s="444"/>
      <c r="AE215" s="444"/>
      <c r="AF215" s="444"/>
      <c r="AG215" s="444"/>
      <c r="AH215" s="443"/>
      <c r="AI215" s="443"/>
      <c r="AJ215" s="443"/>
      <c r="AK215" s="443"/>
      <c r="AL215" s="443"/>
      <c r="AM215" s="443"/>
      <c r="AN215" s="443"/>
    </row>
    <row r="216" spans="1:40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444"/>
      <c r="W216" s="444"/>
      <c r="X216" s="444"/>
      <c r="Y216" s="444"/>
      <c r="Z216" s="444"/>
      <c r="AA216" s="444"/>
      <c r="AB216" s="444"/>
      <c r="AC216" s="444"/>
      <c r="AD216" s="444"/>
      <c r="AE216" s="444"/>
      <c r="AF216" s="444"/>
      <c r="AG216" s="444"/>
      <c r="AH216" s="443"/>
      <c r="AI216" s="443"/>
      <c r="AJ216" s="443"/>
      <c r="AK216" s="443"/>
      <c r="AL216" s="443"/>
      <c r="AM216" s="443"/>
      <c r="AN216" s="443"/>
    </row>
    <row r="217" spans="1:40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444"/>
      <c r="W217" s="444"/>
      <c r="X217" s="444"/>
      <c r="Y217" s="444"/>
      <c r="Z217" s="444"/>
      <c r="AA217" s="444"/>
      <c r="AB217" s="444"/>
      <c r="AC217" s="444"/>
      <c r="AD217" s="444"/>
      <c r="AE217" s="444"/>
      <c r="AF217" s="444"/>
      <c r="AG217" s="444"/>
      <c r="AH217" s="443"/>
      <c r="AI217" s="443"/>
      <c r="AJ217" s="443"/>
      <c r="AK217" s="443"/>
      <c r="AL217" s="443"/>
      <c r="AM217" s="443"/>
      <c r="AN217" s="443"/>
    </row>
    <row r="218" spans="1:40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444"/>
      <c r="W218" s="444"/>
      <c r="X218" s="444"/>
      <c r="Y218" s="444"/>
      <c r="Z218" s="444"/>
      <c r="AA218" s="444"/>
      <c r="AB218" s="444"/>
      <c r="AC218" s="444"/>
      <c r="AD218" s="444"/>
      <c r="AE218" s="444"/>
      <c r="AF218" s="444"/>
      <c r="AG218" s="444"/>
      <c r="AH218" s="443"/>
      <c r="AI218" s="443"/>
      <c r="AJ218" s="443"/>
      <c r="AK218" s="443"/>
      <c r="AL218" s="443"/>
      <c r="AM218" s="443"/>
      <c r="AN218" s="443"/>
    </row>
    <row r="219" spans="1:40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444"/>
      <c r="W219" s="444"/>
      <c r="X219" s="444"/>
      <c r="Y219" s="444"/>
      <c r="Z219" s="444"/>
      <c r="AA219" s="444"/>
      <c r="AB219" s="444"/>
      <c r="AC219" s="444"/>
      <c r="AD219" s="444"/>
      <c r="AE219" s="444"/>
      <c r="AF219" s="444"/>
      <c r="AG219" s="444"/>
      <c r="AH219" s="443"/>
      <c r="AI219" s="443"/>
      <c r="AJ219" s="443"/>
      <c r="AK219" s="443"/>
      <c r="AL219" s="443"/>
      <c r="AM219" s="443"/>
      <c r="AN219" s="443"/>
    </row>
    <row r="220" spans="1:40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444"/>
      <c r="W220" s="444"/>
      <c r="X220" s="444"/>
      <c r="Y220" s="444"/>
      <c r="Z220" s="444"/>
      <c r="AA220" s="444"/>
      <c r="AB220" s="444"/>
      <c r="AC220" s="444"/>
      <c r="AD220" s="444"/>
      <c r="AE220" s="444"/>
      <c r="AF220" s="444"/>
      <c r="AG220" s="444"/>
      <c r="AH220" s="443"/>
      <c r="AI220" s="443"/>
      <c r="AJ220" s="443"/>
      <c r="AK220" s="443"/>
      <c r="AL220" s="443"/>
      <c r="AM220" s="443"/>
      <c r="AN220" s="443"/>
    </row>
    <row r="221" spans="1:40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444"/>
      <c r="W221" s="444"/>
      <c r="X221" s="444"/>
      <c r="Y221" s="444"/>
      <c r="Z221" s="444"/>
      <c r="AA221" s="444"/>
      <c r="AB221" s="444"/>
      <c r="AC221" s="444"/>
      <c r="AD221" s="444"/>
      <c r="AE221" s="444"/>
      <c r="AF221" s="444"/>
      <c r="AG221" s="444"/>
      <c r="AH221" s="443"/>
      <c r="AI221" s="443"/>
      <c r="AJ221" s="443"/>
      <c r="AK221" s="443"/>
      <c r="AL221" s="443"/>
      <c r="AM221" s="443"/>
      <c r="AN221" s="443"/>
    </row>
    <row r="222" spans="1:40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444"/>
      <c r="W222" s="444"/>
      <c r="X222" s="444"/>
      <c r="Y222" s="444"/>
      <c r="Z222" s="444"/>
      <c r="AA222" s="444"/>
      <c r="AB222" s="444"/>
      <c r="AC222" s="444"/>
      <c r="AD222" s="444"/>
      <c r="AE222" s="444"/>
      <c r="AF222" s="444"/>
      <c r="AG222" s="444"/>
      <c r="AH222" s="443"/>
      <c r="AI222" s="443"/>
      <c r="AJ222" s="443"/>
      <c r="AK222" s="443"/>
      <c r="AL222" s="443"/>
      <c r="AM222" s="443"/>
      <c r="AN222" s="443"/>
    </row>
    <row r="223" spans="1:40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444"/>
      <c r="W223" s="444"/>
      <c r="X223" s="444"/>
      <c r="Y223" s="444"/>
      <c r="Z223" s="444"/>
      <c r="AA223" s="444"/>
      <c r="AB223" s="444"/>
      <c r="AC223" s="444"/>
      <c r="AD223" s="444"/>
      <c r="AE223" s="444"/>
      <c r="AF223" s="444"/>
      <c r="AG223" s="444"/>
      <c r="AH223" s="443"/>
      <c r="AI223" s="443"/>
      <c r="AJ223" s="443"/>
      <c r="AK223" s="443"/>
      <c r="AL223" s="443"/>
      <c r="AM223" s="443"/>
      <c r="AN223" s="443"/>
    </row>
    <row r="224" spans="1:40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444"/>
      <c r="W224" s="444"/>
      <c r="X224" s="444"/>
      <c r="Y224" s="444"/>
      <c r="Z224" s="444"/>
      <c r="AA224" s="444"/>
      <c r="AB224" s="444"/>
      <c r="AC224" s="444"/>
      <c r="AD224" s="444"/>
      <c r="AE224" s="444"/>
      <c r="AF224" s="444"/>
      <c r="AG224" s="444"/>
      <c r="AH224" s="443"/>
      <c r="AI224" s="443"/>
      <c r="AJ224" s="443"/>
      <c r="AK224" s="443"/>
      <c r="AL224" s="443"/>
      <c r="AM224" s="443"/>
      <c r="AN224" s="443"/>
    </row>
    <row r="225" spans="1:40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444"/>
      <c r="W225" s="444"/>
      <c r="X225" s="444"/>
      <c r="Y225" s="444"/>
      <c r="Z225" s="444"/>
      <c r="AA225" s="444"/>
      <c r="AB225" s="444"/>
      <c r="AC225" s="444"/>
      <c r="AD225" s="444"/>
      <c r="AE225" s="444"/>
      <c r="AF225" s="444"/>
      <c r="AG225" s="444"/>
      <c r="AH225" s="443"/>
      <c r="AI225" s="443"/>
      <c r="AJ225" s="443"/>
      <c r="AK225" s="443"/>
      <c r="AL225" s="443"/>
      <c r="AM225" s="443"/>
      <c r="AN225" s="443"/>
    </row>
    <row r="226" spans="1:40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444"/>
      <c r="W226" s="444"/>
      <c r="X226" s="444"/>
      <c r="Y226" s="444"/>
      <c r="Z226" s="444"/>
      <c r="AA226" s="444"/>
      <c r="AB226" s="444"/>
      <c r="AC226" s="444"/>
      <c r="AD226" s="444"/>
      <c r="AE226" s="444"/>
      <c r="AF226" s="444"/>
      <c r="AG226" s="444"/>
      <c r="AH226" s="443"/>
      <c r="AI226" s="443"/>
      <c r="AJ226" s="443"/>
      <c r="AK226" s="443"/>
      <c r="AL226" s="443"/>
      <c r="AM226" s="443"/>
      <c r="AN226" s="443"/>
    </row>
    <row r="227" spans="1:40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444"/>
      <c r="W227" s="444"/>
      <c r="X227" s="444"/>
      <c r="Y227" s="444"/>
      <c r="Z227" s="444"/>
      <c r="AA227" s="444"/>
      <c r="AB227" s="444"/>
      <c r="AC227" s="444"/>
      <c r="AD227" s="444"/>
      <c r="AE227" s="444"/>
      <c r="AF227" s="444"/>
      <c r="AG227" s="444"/>
      <c r="AH227" s="443"/>
      <c r="AI227" s="443"/>
      <c r="AJ227" s="443"/>
      <c r="AK227" s="443"/>
      <c r="AL227" s="443"/>
      <c r="AM227" s="443"/>
      <c r="AN227" s="443"/>
    </row>
    <row r="228" spans="1:40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444"/>
      <c r="W228" s="444"/>
      <c r="X228" s="444"/>
      <c r="Y228" s="444"/>
      <c r="Z228" s="444"/>
      <c r="AA228" s="444"/>
      <c r="AB228" s="444"/>
      <c r="AC228" s="444"/>
      <c r="AD228" s="444"/>
      <c r="AE228" s="444"/>
      <c r="AF228" s="444"/>
      <c r="AG228" s="444"/>
      <c r="AH228" s="443"/>
      <c r="AI228" s="443"/>
      <c r="AJ228" s="443"/>
      <c r="AK228" s="443"/>
      <c r="AL228" s="443"/>
      <c r="AM228" s="443"/>
      <c r="AN228" s="443"/>
    </row>
    <row r="229" spans="1:40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444"/>
      <c r="W229" s="444"/>
      <c r="X229" s="444"/>
      <c r="Y229" s="444"/>
      <c r="Z229" s="444"/>
      <c r="AA229" s="444"/>
      <c r="AB229" s="444"/>
      <c r="AC229" s="444"/>
      <c r="AD229" s="444"/>
      <c r="AE229" s="444"/>
      <c r="AF229" s="444"/>
      <c r="AG229" s="444"/>
      <c r="AH229" s="443"/>
      <c r="AI229" s="443"/>
      <c r="AJ229" s="443"/>
      <c r="AK229" s="443"/>
      <c r="AL229" s="443"/>
      <c r="AM229" s="443"/>
      <c r="AN229" s="443"/>
    </row>
    <row r="230" spans="1:40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444"/>
      <c r="W230" s="444"/>
      <c r="X230" s="444"/>
      <c r="Y230" s="444"/>
      <c r="Z230" s="444"/>
      <c r="AA230" s="444"/>
      <c r="AB230" s="444"/>
      <c r="AC230" s="444"/>
      <c r="AD230" s="444"/>
      <c r="AE230" s="444"/>
      <c r="AF230" s="444"/>
      <c r="AG230" s="444"/>
      <c r="AH230" s="443"/>
      <c r="AI230" s="443"/>
      <c r="AJ230" s="443"/>
      <c r="AK230" s="443"/>
      <c r="AL230" s="443"/>
      <c r="AM230" s="443"/>
      <c r="AN230" s="443"/>
    </row>
    <row r="231" spans="1:40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444"/>
      <c r="W231" s="444"/>
      <c r="X231" s="444"/>
      <c r="Y231" s="444"/>
      <c r="Z231" s="444"/>
      <c r="AA231" s="444"/>
      <c r="AB231" s="444"/>
      <c r="AC231" s="444"/>
      <c r="AD231" s="444"/>
      <c r="AE231" s="444"/>
      <c r="AF231" s="444"/>
      <c r="AG231" s="444"/>
      <c r="AH231" s="443"/>
      <c r="AI231" s="443"/>
      <c r="AJ231" s="443"/>
      <c r="AK231" s="443"/>
      <c r="AL231" s="443"/>
      <c r="AM231" s="443"/>
      <c r="AN231" s="443"/>
    </row>
    <row r="232" spans="1:40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444"/>
      <c r="W232" s="444"/>
      <c r="X232" s="444"/>
      <c r="Y232" s="444"/>
      <c r="Z232" s="444"/>
      <c r="AA232" s="444"/>
      <c r="AB232" s="444"/>
      <c r="AC232" s="444"/>
      <c r="AD232" s="444"/>
      <c r="AE232" s="444"/>
      <c r="AF232" s="444"/>
      <c r="AG232" s="444"/>
      <c r="AH232" s="443"/>
      <c r="AI232" s="443"/>
      <c r="AJ232" s="443"/>
      <c r="AK232" s="443"/>
      <c r="AL232" s="443"/>
      <c r="AM232" s="443"/>
      <c r="AN232" s="443"/>
    </row>
    <row r="233" spans="1:40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444"/>
      <c r="W233" s="444"/>
      <c r="X233" s="444"/>
      <c r="Y233" s="444"/>
      <c r="Z233" s="444"/>
      <c r="AA233" s="444"/>
      <c r="AB233" s="444"/>
      <c r="AC233" s="444"/>
      <c r="AD233" s="444"/>
      <c r="AE233" s="444"/>
      <c r="AF233" s="444"/>
      <c r="AG233" s="444"/>
      <c r="AH233" s="443"/>
      <c r="AI233" s="443"/>
      <c r="AJ233" s="443"/>
      <c r="AK233" s="443"/>
      <c r="AL233" s="443"/>
      <c r="AM233" s="443"/>
      <c r="AN233" s="443"/>
    </row>
    <row r="234" spans="1:40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444"/>
      <c r="W234" s="444"/>
      <c r="X234" s="444"/>
      <c r="Y234" s="444"/>
      <c r="Z234" s="444"/>
      <c r="AA234" s="444"/>
      <c r="AB234" s="444"/>
      <c r="AC234" s="444"/>
      <c r="AD234" s="444"/>
      <c r="AE234" s="444"/>
      <c r="AF234" s="444"/>
      <c r="AG234" s="444"/>
      <c r="AH234" s="443"/>
      <c r="AI234" s="443"/>
      <c r="AJ234" s="443"/>
      <c r="AK234" s="443"/>
      <c r="AL234" s="443"/>
      <c r="AM234" s="443"/>
      <c r="AN234" s="443"/>
    </row>
    <row r="235" spans="1:40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444"/>
      <c r="W235" s="444"/>
      <c r="X235" s="444"/>
      <c r="Y235" s="444"/>
      <c r="Z235" s="444"/>
      <c r="AA235" s="444"/>
      <c r="AB235" s="444"/>
      <c r="AC235" s="444"/>
      <c r="AD235" s="444"/>
      <c r="AE235" s="444"/>
      <c r="AF235" s="444"/>
      <c r="AG235" s="444"/>
      <c r="AH235" s="443"/>
      <c r="AI235" s="443"/>
      <c r="AJ235" s="443"/>
      <c r="AK235" s="443"/>
      <c r="AL235" s="443"/>
      <c r="AM235" s="443"/>
      <c r="AN235" s="443"/>
    </row>
    <row r="236" spans="1:40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444"/>
      <c r="W236" s="444"/>
      <c r="X236" s="444"/>
      <c r="Y236" s="444"/>
      <c r="Z236" s="444"/>
      <c r="AA236" s="444"/>
      <c r="AB236" s="444"/>
      <c r="AC236" s="444"/>
      <c r="AD236" s="444"/>
      <c r="AE236" s="444"/>
      <c r="AF236" s="444"/>
      <c r="AG236" s="444"/>
      <c r="AH236" s="443"/>
      <c r="AI236" s="443"/>
      <c r="AJ236" s="443"/>
      <c r="AK236" s="443"/>
      <c r="AL236" s="443"/>
      <c r="AM236" s="443"/>
      <c r="AN236" s="443"/>
    </row>
    <row r="237" spans="1:40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444"/>
      <c r="W237" s="444"/>
      <c r="X237" s="444"/>
      <c r="Y237" s="444"/>
      <c r="Z237" s="444"/>
      <c r="AA237" s="444"/>
      <c r="AB237" s="444"/>
      <c r="AC237" s="444"/>
      <c r="AD237" s="444"/>
      <c r="AE237" s="444"/>
      <c r="AF237" s="444"/>
      <c r="AG237" s="444"/>
      <c r="AH237" s="443"/>
      <c r="AI237" s="443"/>
      <c r="AJ237" s="443"/>
      <c r="AK237" s="443"/>
      <c r="AL237" s="443"/>
      <c r="AM237" s="443"/>
      <c r="AN237" s="443"/>
    </row>
    <row r="238" spans="1:40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444"/>
      <c r="W238" s="444"/>
      <c r="X238" s="444"/>
      <c r="Y238" s="444"/>
      <c r="Z238" s="444"/>
      <c r="AA238" s="444"/>
      <c r="AB238" s="444"/>
      <c r="AC238" s="444"/>
      <c r="AD238" s="444"/>
      <c r="AE238" s="444"/>
      <c r="AF238" s="444"/>
      <c r="AG238" s="444"/>
      <c r="AH238" s="443"/>
      <c r="AI238" s="443"/>
      <c r="AJ238" s="443"/>
      <c r="AK238" s="443"/>
      <c r="AL238" s="443"/>
      <c r="AM238" s="443"/>
      <c r="AN238" s="443"/>
    </row>
    <row r="239" spans="1:40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444"/>
      <c r="W239" s="444"/>
      <c r="X239" s="444"/>
      <c r="Y239" s="444"/>
      <c r="Z239" s="444"/>
      <c r="AA239" s="444"/>
      <c r="AB239" s="444"/>
      <c r="AC239" s="444"/>
      <c r="AD239" s="444"/>
      <c r="AE239" s="444"/>
      <c r="AF239" s="444"/>
      <c r="AG239" s="444"/>
      <c r="AH239" s="443"/>
      <c r="AI239" s="443"/>
      <c r="AJ239" s="443"/>
      <c r="AK239" s="443"/>
      <c r="AL239" s="443"/>
      <c r="AM239" s="443"/>
      <c r="AN239" s="443"/>
    </row>
    <row r="240" spans="1:40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444"/>
      <c r="W240" s="444"/>
      <c r="X240" s="444"/>
      <c r="Y240" s="444"/>
      <c r="Z240" s="444"/>
      <c r="AA240" s="444"/>
      <c r="AB240" s="444"/>
      <c r="AC240" s="444"/>
      <c r="AD240" s="444"/>
      <c r="AE240" s="444"/>
      <c r="AF240" s="444"/>
      <c r="AG240" s="444"/>
      <c r="AH240" s="443"/>
      <c r="AI240" s="443"/>
      <c r="AJ240" s="443"/>
      <c r="AK240" s="443"/>
      <c r="AL240" s="443"/>
      <c r="AM240" s="443"/>
      <c r="AN240" s="443"/>
    </row>
    <row r="241" spans="1:40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444"/>
      <c r="W241" s="444"/>
      <c r="X241" s="444"/>
      <c r="Y241" s="444"/>
      <c r="Z241" s="444"/>
      <c r="AA241" s="444"/>
      <c r="AB241" s="444"/>
      <c r="AC241" s="444"/>
      <c r="AD241" s="444"/>
      <c r="AE241" s="444"/>
      <c r="AF241" s="444"/>
      <c r="AG241" s="444"/>
      <c r="AH241" s="443"/>
      <c r="AI241" s="443"/>
      <c r="AJ241" s="443"/>
      <c r="AK241" s="443"/>
      <c r="AL241" s="443"/>
      <c r="AM241" s="443"/>
      <c r="AN241" s="443"/>
    </row>
    <row r="242" spans="1:40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444"/>
      <c r="W242" s="444"/>
      <c r="X242" s="444"/>
      <c r="Y242" s="444"/>
      <c r="Z242" s="444"/>
      <c r="AA242" s="444"/>
      <c r="AB242" s="444"/>
      <c r="AC242" s="444"/>
      <c r="AD242" s="444"/>
      <c r="AE242" s="444"/>
      <c r="AF242" s="444"/>
      <c r="AG242" s="444"/>
      <c r="AH242" s="443"/>
      <c r="AI242" s="443"/>
      <c r="AJ242" s="443"/>
      <c r="AK242" s="443"/>
      <c r="AL242" s="443"/>
      <c r="AM242" s="443"/>
      <c r="AN242" s="443"/>
    </row>
    <row r="243" spans="1:40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444"/>
      <c r="W243" s="444"/>
      <c r="X243" s="444"/>
      <c r="Y243" s="444"/>
      <c r="Z243" s="444"/>
      <c r="AA243" s="444"/>
      <c r="AB243" s="444"/>
      <c r="AC243" s="444"/>
      <c r="AD243" s="444"/>
      <c r="AE243" s="444"/>
      <c r="AF243" s="444"/>
      <c r="AG243" s="444"/>
      <c r="AH243" s="443"/>
      <c r="AI243" s="443"/>
      <c r="AJ243" s="443"/>
      <c r="AK243" s="443"/>
      <c r="AL243" s="443"/>
      <c r="AM243" s="443"/>
      <c r="AN243" s="443"/>
    </row>
    <row r="244" spans="1:40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444"/>
      <c r="W244" s="444"/>
      <c r="X244" s="444"/>
      <c r="Y244" s="444"/>
      <c r="Z244" s="444"/>
      <c r="AA244" s="444"/>
      <c r="AB244" s="444"/>
      <c r="AC244" s="444"/>
      <c r="AD244" s="444"/>
      <c r="AE244" s="444"/>
      <c r="AF244" s="444"/>
      <c r="AG244" s="444"/>
      <c r="AH244" s="443"/>
      <c r="AI244" s="443"/>
      <c r="AJ244" s="443"/>
      <c r="AK244" s="443"/>
      <c r="AL244" s="443"/>
      <c r="AM244" s="443"/>
      <c r="AN244" s="443"/>
    </row>
    <row r="245" spans="1:40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444"/>
      <c r="W245" s="444"/>
      <c r="X245" s="444"/>
      <c r="Y245" s="444"/>
      <c r="Z245" s="444"/>
      <c r="AA245" s="444"/>
      <c r="AB245" s="444"/>
      <c r="AC245" s="444"/>
      <c r="AD245" s="444"/>
      <c r="AE245" s="444"/>
      <c r="AF245" s="444"/>
      <c r="AG245" s="444"/>
      <c r="AH245" s="443"/>
      <c r="AI245" s="443"/>
      <c r="AJ245" s="443"/>
      <c r="AK245" s="443"/>
      <c r="AL245" s="443"/>
      <c r="AM245" s="443"/>
      <c r="AN245" s="443"/>
    </row>
    <row r="246" spans="1:40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444"/>
      <c r="W246" s="444"/>
      <c r="X246" s="444"/>
      <c r="Y246" s="444"/>
      <c r="Z246" s="444"/>
      <c r="AA246" s="444"/>
      <c r="AB246" s="444"/>
      <c r="AC246" s="444"/>
      <c r="AD246" s="444"/>
      <c r="AE246" s="444"/>
      <c r="AF246" s="444"/>
      <c r="AG246" s="444"/>
      <c r="AH246" s="443"/>
      <c r="AI246" s="443"/>
      <c r="AJ246" s="443"/>
      <c r="AK246" s="443"/>
      <c r="AL246" s="443"/>
      <c r="AM246" s="443"/>
      <c r="AN246" s="443"/>
    </row>
    <row r="247" spans="1:40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444"/>
      <c r="W247" s="444"/>
      <c r="X247" s="444"/>
      <c r="Y247" s="444"/>
      <c r="Z247" s="444"/>
      <c r="AA247" s="444"/>
      <c r="AB247" s="444"/>
      <c r="AC247" s="444"/>
      <c r="AD247" s="444"/>
      <c r="AE247" s="444"/>
      <c r="AF247" s="444"/>
      <c r="AG247" s="444"/>
      <c r="AH247" s="443"/>
      <c r="AI247" s="443"/>
      <c r="AJ247" s="443"/>
      <c r="AK247" s="443"/>
      <c r="AL247" s="443"/>
      <c r="AM247" s="443"/>
      <c r="AN247" s="443"/>
    </row>
    <row r="248" spans="1:40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444"/>
      <c r="W248" s="444"/>
      <c r="X248" s="444"/>
      <c r="Y248" s="444"/>
      <c r="Z248" s="444"/>
      <c r="AA248" s="444"/>
      <c r="AB248" s="444"/>
      <c r="AC248" s="444"/>
      <c r="AD248" s="444"/>
      <c r="AE248" s="444"/>
      <c r="AF248" s="444"/>
      <c r="AG248" s="444"/>
      <c r="AH248" s="443"/>
      <c r="AI248" s="443"/>
      <c r="AJ248" s="443"/>
      <c r="AK248" s="443"/>
      <c r="AL248" s="443"/>
      <c r="AM248" s="443"/>
      <c r="AN248" s="443"/>
    </row>
    <row r="249" spans="1:40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444"/>
      <c r="W249" s="444"/>
      <c r="X249" s="444"/>
      <c r="Y249" s="444"/>
      <c r="Z249" s="444"/>
      <c r="AA249" s="444"/>
      <c r="AB249" s="444"/>
      <c r="AC249" s="444"/>
      <c r="AD249" s="444"/>
      <c r="AE249" s="444"/>
      <c r="AF249" s="444"/>
      <c r="AG249" s="444"/>
      <c r="AH249" s="443"/>
      <c r="AI249" s="443"/>
      <c r="AJ249" s="443"/>
      <c r="AK249" s="443"/>
      <c r="AL249" s="443"/>
      <c r="AM249" s="443"/>
      <c r="AN249" s="443"/>
    </row>
    <row r="250" spans="1:40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444"/>
      <c r="W250" s="444"/>
      <c r="X250" s="444"/>
      <c r="Y250" s="444"/>
      <c r="Z250" s="444"/>
      <c r="AA250" s="444"/>
      <c r="AB250" s="444"/>
      <c r="AC250" s="444"/>
      <c r="AD250" s="444"/>
      <c r="AE250" s="444"/>
      <c r="AF250" s="444"/>
      <c r="AG250" s="444"/>
      <c r="AH250" s="443"/>
      <c r="AI250" s="443"/>
      <c r="AJ250" s="443"/>
      <c r="AK250" s="443"/>
      <c r="AL250" s="443"/>
      <c r="AM250" s="443"/>
      <c r="AN250" s="443"/>
    </row>
    <row r="251" spans="1:40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444"/>
      <c r="W251" s="444"/>
      <c r="X251" s="444"/>
      <c r="Y251" s="444"/>
      <c r="Z251" s="444"/>
      <c r="AA251" s="444"/>
      <c r="AB251" s="444"/>
      <c r="AC251" s="444"/>
      <c r="AD251" s="444"/>
      <c r="AE251" s="444"/>
      <c r="AF251" s="444"/>
      <c r="AG251" s="444"/>
      <c r="AH251" s="443"/>
      <c r="AI251" s="443"/>
      <c r="AJ251" s="443"/>
      <c r="AK251" s="443"/>
      <c r="AL251" s="443"/>
      <c r="AM251" s="443"/>
      <c r="AN251" s="443"/>
    </row>
    <row r="252" spans="1:40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444"/>
      <c r="W252" s="444"/>
      <c r="X252" s="444"/>
      <c r="Y252" s="444"/>
      <c r="Z252" s="444"/>
      <c r="AA252" s="444"/>
      <c r="AB252" s="444"/>
      <c r="AC252" s="444"/>
      <c r="AD252" s="444"/>
      <c r="AE252" s="444"/>
      <c r="AF252" s="444"/>
      <c r="AG252" s="444"/>
      <c r="AH252" s="443"/>
      <c r="AI252" s="443"/>
      <c r="AJ252" s="443"/>
      <c r="AK252" s="443"/>
      <c r="AL252" s="443"/>
      <c r="AM252" s="443"/>
      <c r="AN252" s="443"/>
    </row>
    <row r="253" spans="1:40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444"/>
      <c r="W253" s="444"/>
      <c r="X253" s="444"/>
      <c r="Y253" s="444"/>
      <c r="Z253" s="444"/>
      <c r="AA253" s="444"/>
      <c r="AB253" s="444"/>
      <c r="AC253" s="444"/>
      <c r="AD253" s="444"/>
      <c r="AE253" s="444"/>
      <c r="AF253" s="444"/>
      <c r="AG253" s="444"/>
      <c r="AH253" s="443"/>
      <c r="AI253" s="443"/>
      <c r="AJ253" s="443"/>
      <c r="AK253" s="443"/>
      <c r="AL253" s="443"/>
      <c r="AM253" s="443"/>
      <c r="AN253" s="443"/>
    </row>
    <row r="254" spans="1:40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444"/>
      <c r="W254" s="444"/>
      <c r="X254" s="444"/>
      <c r="Y254" s="444"/>
      <c r="Z254" s="444"/>
      <c r="AA254" s="444"/>
      <c r="AB254" s="444"/>
      <c r="AC254" s="444"/>
      <c r="AD254" s="444"/>
      <c r="AE254" s="444"/>
      <c r="AF254" s="444"/>
      <c r="AG254" s="444"/>
      <c r="AH254" s="443"/>
      <c r="AI254" s="443"/>
      <c r="AJ254" s="443"/>
      <c r="AK254" s="443"/>
      <c r="AL254" s="443"/>
      <c r="AM254" s="443"/>
      <c r="AN254" s="443"/>
    </row>
    <row r="255" spans="1:40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444"/>
      <c r="W255" s="444"/>
      <c r="X255" s="444"/>
      <c r="Y255" s="444"/>
      <c r="Z255" s="444"/>
      <c r="AA255" s="444"/>
      <c r="AB255" s="444"/>
      <c r="AC255" s="444"/>
      <c r="AD255" s="444"/>
      <c r="AE255" s="444"/>
      <c r="AF255" s="444"/>
      <c r="AG255" s="444"/>
      <c r="AH255" s="443"/>
      <c r="AI255" s="443"/>
      <c r="AJ255" s="443"/>
      <c r="AK255" s="443"/>
      <c r="AL255" s="443"/>
      <c r="AM255" s="443"/>
      <c r="AN255" s="443"/>
    </row>
    <row r="256" spans="1:40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444"/>
      <c r="W256" s="444"/>
      <c r="X256" s="444"/>
      <c r="Y256" s="444"/>
      <c r="Z256" s="444"/>
      <c r="AA256" s="444"/>
      <c r="AB256" s="444"/>
      <c r="AC256" s="444"/>
      <c r="AD256" s="444"/>
      <c r="AE256" s="444"/>
      <c r="AF256" s="444"/>
      <c r="AG256" s="444"/>
      <c r="AH256" s="443"/>
      <c r="AI256" s="443"/>
      <c r="AJ256" s="443"/>
      <c r="AK256" s="443"/>
      <c r="AL256" s="443"/>
      <c r="AM256" s="443"/>
      <c r="AN256" s="443"/>
    </row>
    <row r="257" spans="1:40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444"/>
      <c r="W257" s="444"/>
      <c r="X257" s="444"/>
      <c r="Y257" s="444"/>
      <c r="Z257" s="444"/>
      <c r="AA257" s="444"/>
      <c r="AB257" s="444"/>
      <c r="AC257" s="444"/>
      <c r="AD257" s="444"/>
      <c r="AE257" s="444"/>
      <c r="AF257" s="444"/>
      <c r="AG257" s="444"/>
      <c r="AH257" s="443"/>
      <c r="AI257" s="443"/>
      <c r="AJ257" s="443"/>
      <c r="AK257" s="443"/>
      <c r="AL257" s="443"/>
      <c r="AM257" s="443"/>
      <c r="AN257" s="443"/>
    </row>
    <row r="258" spans="1:40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444"/>
      <c r="W258" s="444"/>
      <c r="X258" s="444"/>
      <c r="Y258" s="444"/>
      <c r="Z258" s="444"/>
      <c r="AA258" s="444"/>
      <c r="AB258" s="444"/>
      <c r="AC258" s="444"/>
      <c r="AD258" s="444"/>
      <c r="AE258" s="444"/>
      <c r="AF258" s="444"/>
      <c r="AG258" s="444"/>
      <c r="AH258" s="443"/>
      <c r="AI258" s="443"/>
      <c r="AJ258" s="443"/>
      <c r="AK258" s="443"/>
      <c r="AL258" s="443"/>
      <c r="AM258" s="443"/>
      <c r="AN258" s="443"/>
    </row>
    <row r="259" spans="1:40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444"/>
      <c r="W259" s="444"/>
      <c r="X259" s="444"/>
      <c r="Y259" s="444"/>
      <c r="Z259" s="444"/>
      <c r="AA259" s="444"/>
      <c r="AB259" s="444"/>
      <c r="AC259" s="444"/>
      <c r="AD259" s="444"/>
      <c r="AE259" s="444"/>
      <c r="AF259" s="444"/>
      <c r="AG259" s="444"/>
      <c r="AH259" s="443"/>
      <c r="AI259" s="443"/>
      <c r="AJ259" s="443"/>
      <c r="AK259" s="443"/>
      <c r="AL259" s="443"/>
      <c r="AM259" s="443"/>
      <c r="AN259" s="443"/>
    </row>
    <row r="260" spans="1:40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444"/>
      <c r="W260" s="444"/>
      <c r="X260" s="444"/>
      <c r="Y260" s="444"/>
      <c r="Z260" s="444"/>
      <c r="AA260" s="444"/>
      <c r="AB260" s="444"/>
      <c r="AC260" s="444"/>
      <c r="AD260" s="444"/>
      <c r="AE260" s="444"/>
      <c r="AF260" s="444"/>
      <c r="AG260" s="444"/>
      <c r="AH260" s="443"/>
      <c r="AI260" s="443"/>
      <c r="AJ260" s="443"/>
      <c r="AK260" s="443"/>
      <c r="AL260" s="443"/>
      <c r="AM260" s="443"/>
      <c r="AN260" s="443"/>
    </row>
    <row r="261" spans="1:40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444"/>
      <c r="W261" s="444"/>
      <c r="X261" s="444"/>
      <c r="Y261" s="444"/>
      <c r="Z261" s="444"/>
      <c r="AA261" s="444"/>
      <c r="AB261" s="444"/>
      <c r="AC261" s="444"/>
      <c r="AD261" s="444"/>
      <c r="AE261" s="444"/>
      <c r="AF261" s="444"/>
      <c r="AG261" s="444"/>
      <c r="AH261" s="443"/>
      <c r="AI261" s="443"/>
      <c r="AJ261" s="443"/>
      <c r="AK261" s="443"/>
      <c r="AL261" s="443"/>
      <c r="AM261" s="443"/>
      <c r="AN261" s="443"/>
    </row>
    <row r="262" spans="1:33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</row>
    <row r="263" spans="1:33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</row>
    <row r="264" spans="1:33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</row>
    <row r="265" spans="1:33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</row>
    <row r="266" spans="1:33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</row>
    <row r="267" spans="1:33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</row>
    <row r="268" spans="1:33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</row>
    <row r="269" spans="1:33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</row>
    <row r="270" spans="1:33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</row>
    <row r="271" spans="1:33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</row>
    <row r="272" spans="1:33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</row>
    <row r="273" spans="1:33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</row>
    <row r="274" spans="1:33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</row>
    <row r="275" spans="1:33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</row>
    <row r="276" spans="1:33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</row>
    <row r="277" spans="1:33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</row>
    <row r="278" spans="1:33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</row>
    <row r="279" spans="1:33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</row>
    <row r="280" spans="1:33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</row>
    <row r="281" spans="1:33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</row>
    <row r="282" spans="1:33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</row>
    <row r="283" spans="1:33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</row>
    <row r="284" spans="1:33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</row>
    <row r="285" spans="1:33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</row>
    <row r="286" spans="1:33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</row>
    <row r="287" spans="1:33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</row>
    <row r="288" spans="1:33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</row>
    <row r="289" spans="1:33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</row>
    <row r="290" spans="1:33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</row>
    <row r="291" spans="1:33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</row>
    <row r="292" spans="1:33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</row>
    <row r="293" spans="1:33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</row>
    <row r="294" spans="1:33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</row>
    <row r="295" spans="1:33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</row>
    <row r="296" spans="1:33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</row>
    <row r="297" spans="1:33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</row>
    <row r="298" spans="1:33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</row>
    <row r="299" spans="1:33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</row>
    <row r="300" spans="1:33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</row>
    <row r="301" spans="1:33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</row>
    <row r="302" spans="1:33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</row>
    <row r="303" spans="1:33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</row>
    <row r="304" spans="1:33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</row>
    <row r="305" spans="1:33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</row>
    <row r="306" spans="1:33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</row>
    <row r="307" spans="1:33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</row>
    <row r="308" spans="1:33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</row>
    <row r="309" spans="1:33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</row>
    <row r="310" spans="1:33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</row>
    <row r="311" spans="1:33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</row>
    <row r="312" spans="1:33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</row>
    <row r="313" spans="1:33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</row>
    <row r="314" spans="1:33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</row>
    <row r="315" spans="1:33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</row>
    <row r="316" spans="1:33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</row>
    <row r="317" spans="1:33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</row>
    <row r="318" spans="1:33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</row>
    <row r="319" spans="1:33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</row>
    <row r="320" spans="1:33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</row>
    <row r="321" spans="1:33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</row>
    <row r="322" spans="1:33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</row>
    <row r="323" spans="1:33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</row>
    <row r="324" spans="1:33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</row>
    <row r="325" spans="1:33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</row>
    <row r="326" spans="1:33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</row>
    <row r="327" spans="1:33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</row>
    <row r="328" spans="1:33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</row>
    <row r="329" spans="1:33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</row>
    <row r="330" spans="1:33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</row>
    <row r="331" spans="1:33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</row>
    <row r="332" spans="1:33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</row>
    <row r="333" spans="1:33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</row>
    <row r="334" spans="1:33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</row>
    <row r="335" spans="1:33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</row>
    <row r="336" spans="1:33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</row>
    <row r="337" spans="1:33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</row>
    <row r="338" spans="1:33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</row>
    <row r="339" spans="1:33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</row>
    <row r="340" spans="1:33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</row>
    <row r="341" spans="1:33" ht="12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</row>
    <row r="342" spans="1:33" ht="12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</row>
    <row r="343" spans="1:33" ht="12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</row>
    <row r="344" spans="1:33" ht="12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</row>
    <row r="345" spans="1:33" ht="12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</row>
    <row r="346" spans="1:33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</row>
    <row r="347" spans="1:33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</row>
    <row r="348" spans="1:33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</row>
    <row r="349" spans="1:33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</row>
    <row r="350" spans="1:33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</row>
    <row r="351" spans="1:33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</row>
    <row r="352" spans="1:33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</row>
    <row r="353" spans="1:33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</row>
    <row r="354" spans="1:33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</row>
    <row r="355" spans="1:33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</row>
    <row r="356" spans="1:33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</row>
    <row r="357" spans="1:33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</row>
    <row r="358" spans="1:33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</row>
    <row r="359" spans="1:33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</row>
    <row r="360" spans="1:33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</row>
    <row r="361" spans="1:33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</row>
    <row r="362" spans="1:33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</row>
    <row r="363" spans="1:33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</row>
    <row r="364" spans="1:33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</row>
    <row r="365" spans="1:33" ht="12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</row>
    <row r="366" spans="1:33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</row>
    <row r="367" spans="1:33" ht="12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</row>
    <row r="368" spans="1:33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</row>
    <row r="369" spans="1:33" ht="12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</row>
    <row r="370" spans="1:33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</row>
    <row r="371" spans="1:33" ht="12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</row>
    <row r="372" spans="1:33" ht="12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</row>
    <row r="373" spans="1:33" ht="12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</row>
    <row r="374" spans="1:33" ht="12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</row>
    <row r="375" spans="1:33" ht="12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</row>
    <row r="376" spans="1:33" ht="12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</row>
    <row r="377" spans="1:33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</row>
    <row r="378" spans="1:33" ht="12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</row>
    <row r="379" spans="1:33" ht="12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</row>
    <row r="380" spans="1:33" ht="12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</row>
    <row r="381" spans="1:33" ht="12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</row>
    <row r="382" spans="1:33" ht="12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</row>
    <row r="383" spans="1:33" ht="12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</row>
    <row r="384" spans="1:33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</row>
    <row r="385" spans="1:33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</row>
    <row r="386" spans="1:33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</row>
    <row r="387" spans="1:33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</row>
    <row r="388" spans="1:33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</row>
    <row r="389" spans="1:33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</row>
    <row r="390" spans="1:33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</row>
    <row r="391" spans="1:33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</row>
    <row r="392" spans="1:33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</row>
    <row r="393" spans="1:33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</row>
    <row r="394" spans="1:33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</row>
    <row r="395" spans="1:33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</row>
    <row r="396" spans="1:33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</row>
    <row r="397" spans="1:33" ht="12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</row>
    <row r="398" spans="1:33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</row>
    <row r="399" spans="1:33" ht="12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</row>
    <row r="400" spans="1:33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</row>
    <row r="401" spans="1:33" ht="12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</row>
    <row r="402" spans="1:33" ht="12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</row>
    <row r="403" spans="1:33" ht="12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</row>
    <row r="404" spans="1:33" ht="12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</row>
    <row r="405" spans="1:33" ht="12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</row>
    <row r="406" spans="1:33" ht="12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</row>
    <row r="407" spans="1:33" ht="12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</row>
    <row r="408" spans="1:33" ht="12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</row>
    <row r="409" spans="1:33" ht="12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</row>
    <row r="410" spans="1:33" ht="12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</row>
    <row r="411" spans="1:33" ht="12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</row>
    <row r="412" spans="1:33" ht="12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</row>
    <row r="413" spans="1:33" ht="12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</row>
    <row r="414" spans="1:33" ht="12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</row>
    <row r="415" spans="1:33" ht="12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</row>
    <row r="416" spans="1:33" ht="12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</row>
    <row r="417" spans="1:33" ht="12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</row>
    <row r="418" spans="1:33" ht="12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</row>
    <row r="419" spans="1:33" ht="12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</row>
    <row r="420" spans="1:33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</row>
    <row r="421" spans="1:33" ht="12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</row>
    <row r="422" spans="1:33" ht="12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</row>
    <row r="423" spans="1:33" ht="12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</row>
    <row r="424" spans="1:33" ht="12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</row>
    <row r="425" spans="1:33" ht="12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</row>
    <row r="426" spans="1:33" ht="12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</row>
    <row r="427" spans="1:33" ht="12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</row>
    <row r="428" spans="1:33" ht="12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</row>
    <row r="429" spans="1:33" ht="12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</row>
    <row r="430" spans="1:33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</row>
    <row r="431" spans="1:33" ht="12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</row>
    <row r="432" spans="1:33" ht="12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</row>
    <row r="433" spans="1:33" ht="12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</row>
    <row r="434" spans="1:33" ht="12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</row>
    <row r="435" spans="1:33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</row>
    <row r="436" spans="1:33" ht="12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</row>
    <row r="437" spans="1:33" ht="12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</row>
    <row r="438" spans="1:33" ht="12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</row>
    <row r="439" spans="1:33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</row>
    <row r="440" spans="1:33" ht="12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</row>
    <row r="441" spans="1:33" ht="12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</row>
    <row r="442" spans="1:33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</row>
    <row r="443" spans="1:33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</row>
    <row r="444" spans="1:33" ht="12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</row>
    <row r="445" spans="1:33" ht="12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</row>
    <row r="446" spans="1:33" ht="12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</row>
  </sheetData>
  <sheetProtection password="A454" sheet="1" objects="1" scenarios="1" selectLockedCells="1"/>
  <printOptions/>
  <pageMargins left="0.25" right="0.25" top="0.75" bottom="0.75" header="0.3" footer="0.3"/>
  <pageSetup fitToHeight="1" fitToWidth="1" horizontalDpi="300" verticalDpi="300" orientation="portrait" paperSize="9" scale="7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M184"/>
  <sheetViews>
    <sheetView showGridLines="0" rightToLeft="1" zoomScale="160" zoomScaleNormal="160" zoomScalePageLayoutView="0" workbookViewId="0" topLeftCell="A1">
      <pane xSplit="12" ySplit="21" topLeftCell="EH22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B22" sqref="B22:G22"/>
    </sheetView>
  </sheetViews>
  <sheetFormatPr defaultColWidth="9.00390625" defaultRowHeight="12.75"/>
  <cols>
    <col min="1" max="1" width="1.1484375" style="85" customWidth="1"/>
    <col min="2" max="2" width="38.28125" style="85" customWidth="1"/>
    <col min="3" max="3" width="3.57421875" style="85" customWidth="1"/>
    <col min="4" max="4" width="4.28125" style="85" customWidth="1"/>
    <col min="5" max="5" width="10.140625" style="85" customWidth="1"/>
    <col min="6" max="6" width="3.28125" style="85" customWidth="1"/>
    <col min="7" max="7" width="21.8515625" style="85" customWidth="1"/>
    <col min="8" max="8" width="16.28125" style="85" customWidth="1"/>
    <col min="9" max="9" width="6.140625" style="85" customWidth="1"/>
    <col min="10" max="10" width="3.00390625" style="85" customWidth="1"/>
    <col min="11" max="11" width="6.140625" style="85" customWidth="1"/>
    <col min="12" max="12" width="9.28125" style="85" customWidth="1"/>
    <col min="13" max="13" width="9.00390625" style="85" customWidth="1"/>
    <col min="14" max="14" width="2.57421875" style="85" customWidth="1"/>
    <col min="15" max="15" width="12.7109375" style="85" customWidth="1"/>
    <col min="16" max="16" width="12.00390625" style="18" customWidth="1"/>
    <col min="17" max="17" width="7.421875" style="18" customWidth="1"/>
    <col min="18" max="18" width="12.00390625" style="18" customWidth="1"/>
    <col min="19" max="19" width="6.57421875" style="18" customWidth="1"/>
    <col min="20" max="16384" width="9.00390625" style="18" customWidth="1"/>
  </cols>
  <sheetData>
    <row r="1" spans="1:28" ht="4.5" customHeight="1">
      <c r="A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101"/>
      <c r="O1" s="101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21"/>
      <c r="AA1" s="21"/>
      <c r="AB1" s="21"/>
    </row>
    <row r="2" spans="1:28" ht="23.25" customHeight="1">
      <c r="A2" s="82"/>
      <c r="B2" s="139" t="s">
        <v>534</v>
      </c>
      <c r="D2" s="139" t="s">
        <v>535</v>
      </c>
      <c r="E2" s="82"/>
      <c r="F2" s="82"/>
      <c r="G2" s="82"/>
      <c r="H2" s="139" t="s">
        <v>546</v>
      </c>
      <c r="I2" s="82"/>
      <c r="J2" s="139" t="s">
        <v>447</v>
      </c>
      <c r="K2" s="82"/>
      <c r="L2" s="82"/>
      <c r="M2" s="163"/>
      <c r="N2" s="101"/>
      <c r="O2" s="101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21"/>
      <c r="AA2" s="21"/>
      <c r="AB2" s="21"/>
    </row>
    <row r="3" spans="1:28" ht="12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>
        <v>0</v>
      </c>
      <c r="M3" s="163"/>
      <c r="N3" s="101"/>
      <c r="O3" s="101"/>
      <c r="P3" s="147" t="str">
        <f>VLOOKUP(C115,A115:B129,2,TRUE)</f>
        <v>۶-۳. تیرچه و‌ بلوک سفالی (سقف)</v>
      </c>
      <c r="Q3" s="99"/>
      <c r="R3" s="99"/>
      <c r="S3" s="99"/>
      <c r="T3" s="99"/>
      <c r="U3" s="140"/>
      <c r="V3" s="140"/>
      <c r="W3" s="140"/>
      <c r="X3" s="140"/>
      <c r="Y3" s="140"/>
      <c r="Z3" s="21"/>
      <c r="AA3" s="21"/>
      <c r="AB3" s="21"/>
    </row>
    <row r="4" spans="1:28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163"/>
      <c r="N4" s="101"/>
      <c r="O4" s="101"/>
      <c r="P4" s="143" t="str">
        <f>VLOOKUP(K115,E115:G129,3,TRUE)</f>
        <v>ارتفاع بلوک : ۲۰۰ میلی‌متر</v>
      </c>
      <c r="Q4" s="101"/>
      <c r="R4" s="101"/>
      <c r="S4" s="101"/>
      <c r="T4" s="141"/>
      <c r="U4" s="140"/>
      <c r="V4" s="140"/>
      <c r="W4" s="140"/>
      <c r="X4" s="140"/>
      <c r="Y4" s="140"/>
      <c r="Z4" s="21"/>
      <c r="AA4" s="21"/>
      <c r="AB4" s="21"/>
    </row>
    <row r="5" spans="1:28" ht="12.7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163"/>
      <c r="N5" s="101"/>
      <c r="O5" s="101"/>
      <c r="P5" s="143">
        <f>IF(VLOOKUP(P115,K115:L129,2,TRUE)=0,"",VLOOKUP(P115,K115:L129,2,TRUE))</f>
      </c>
      <c r="Q5" s="101"/>
      <c r="R5" s="101"/>
      <c r="S5" s="101"/>
      <c r="T5" s="141"/>
      <c r="U5" s="140"/>
      <c r="V5" s="140"/>
      <c r="W5" s="140"/>
      <c r="X5" s="140"/>
      <c r="Y5" s="140"/>
      <c r="Z5" s="21"/>
      <c r="AA5" s="21"/>
      <c r="AB5" s="21"/>
    </row>
    <row r="6" spans="1:28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163"/>
      <c r="N6" s="101"/>
      <c r="O6" s="101"/>
      <c r="P6" s="101"/>
      <c r="Q6" s="101"/>
      <c r="R6" s="101"/>
      <c r="S6" s="101"/>
      <c r="T6" s="140"/>
      <c r="U6" s="140"/>
      <c r="V6" s="140"/>
      <c r="W6" s="140"/>
      <c r="X6" s="140"/>
      <c r="Y6" s="140"/>
      <c r="Z6" s="21"/>
      <c r="AA6" s="21"/>
      <c r="AB6" s="21"/>
    </row>
    <row r="7" spans="1:28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163"/>
      <c r="N7" s="101"/>
      <c r="O7" s="101"/>
      <c r="P7" s="103" t="s">
        <v>506</v>
      </c>
      <c r="Q7" s="103"/>
      <c r="R7" s="103"/>
      <c r="S7" s="103" t="s">
        <v>514</v>
      </c>
      <c r="T7" s="140"/>
      <c r="U7" s="140"/>
      <c r="V7" s="140"/>
      <c r="W7" s="140"/>
      <c r="X7" s="140"/>
      <c r="Y7" s="140"/>
      <c r="Z7" s="21"/>
      <c r="AA7" s="21"/>
      <c r="AB7" s="21"/>
    </row>
    <row r="8" spans="1:28" ht="12.7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163"/>
      <c r="N8" s="101"/>
      <c r="O8" s="101"/>
      <c r="P8" s="148">
        <f>IF(P115=0,0,VLOOKUP(T115,DataBase8!E4:J233,5,TRUE))</f>
        <v>250</v>
      </c>
      <c r="Q8" s="103"/>
      <c r="R8" s="103"/>
      <c r="S8" s="149">
        <f>IF(P115=0,0,VLOOKUP(T115,DataBase8!E4:J233,6,TRUE))</f>
        <v>0.26</v>
      </c>
      <c r="T8" s="140"/>
      <c r="U8" s="140"/>
      <c r="V8" s="140"/>
      <c r="W8" s="140"/>
      <c r="X8" s="140"/>
      <c r="Y8" s="140"/>
      <c r="Z8" s="21"/>
      <c r="AA8" s="21"/>
      <c r="AB8" s="21"/>
    </row>
    <row r="9" spans="1:28" ht="12.7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163"/>
      <c r="N9" s="101"/>
      <c r="O9" s="101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21"/>
      <c r="AA9" s="21"/>
      <c r="AB9" s="21"/>
    </row>
    <row r="10" spans="1:28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163"/>
      <c r="N10" s="101"/>
      <c r="O10" s="101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21"/>
      <c r="AA10" s="21"/>
      <c r="AB10" s="21"/>
    </row>
    <row r="11" spans="1:28" ht="12.7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163"/>
      <c r="N11" s="101"/>
      <c r="O11" s="101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21"/>
      <c r="AA11" s="21"/>
      <c r="AB11" s="21"/>
    </row>
    <row r="12" spans="1:28" ht="12.7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163"/>
      <c r="N12" s="101"/>
      <c r="O12" s="101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21"/>
      <c r="AA12" s="21"/>
      <c r="AB12" s="21"/>
    </row>
    <row r="13" spans="1:28" ht="12.7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163"/>
      <c r="N13" s="101"/>
      <c r="O13" s="101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21"/>
      <c r="AA13" s="21"/>
      <c r="AB13" s="21"/>
    </row>
    <row r="14" spans="1:28" ht="12.7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163"/>
      <c r="N14" s="101"/>
      <c r="O14" s="101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21"/>
      <c r="AA14" s="21"/>
      <c r="AB14" s="21"/>
    </row>
    <row r="15" spans="1:28" ht="12.7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163"/>
      <c r="N15" s="101"/>
      <c r="O15" s="101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21"/>
      <c r="AA15" s="21"/>
      <c r="AB15" s="21"/>
    </row>
    <row r="16" spans="1:28" ht="12.7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163"/>
      <c r="N16" s="101"/>
      <c r="O16" s="101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21"/>
      <c r="AA16" s="21"/>
      <c r="AB16" s="21"/>
    </row>
    <row r="17" spans="1:28" ht="12.75">
      <c r="A17" s="82"/>
      <c r="B17" s="82"/>
      <c r="C17" s="82"/>
      <c r="D17" s="82"/>
      <c r="E17" s="82"/>
      <c r="F17" s="82"/>
      <c r="G17" s="82"/>
      <c r="H17" s="84" t="str">
        <f>S7</f>
        <v>مقاومت حرارتی</v>
      </c>
      <c r="I17" s="433">
        <f>S8</f>
        <v>0.26</v>
      </c>
      <c r="J17" s="82"/>
      <c r="K17" s="93" t="s">
        <v>559</v>
      </c>
      <c r="M17" s="163"/>
      <c r="N17" s="101"/>
      <c r="O17" s="101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21"/>
      <c r="AA17" s="21"/>
      <c r="AB17" s="21"/>
    </row>
    <row r="18" spans="1:28" ht="22.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93" t="s">
        <v>560</v>
      </c>
      <c r="M18" s="163"/>
      <c r="N18" s="101"/>
      <c r="O18" s="101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21"/>
      <c r="AA18" s="21"/>
      <c r="AB18" s="21"/>
    </row>
    <row r="19" spans="1:28" ht="12.7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M19" s="163"/>
      <c r="N19" s="101"/>
      <c r="O19" s="101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21"/>
      <c r="AA19" s="21"/>
      <c r="AB19" s="21"/>
    </row>
    <row r="20" spans="1:28" s="36" customFormat="1" ht="12.7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63"/>
      <c r="N20" s="101"/>
      <c r="O20" s="101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21"/>
      <c r="AA20" s="21"/>
      <c r="AB20" s="21"/>
    </row>
    <row r="21" spans="1:28" s="36" customFormat="1" ht="46.5" customHeight="1">
      <c r="A21" s="142"/>
      <c r="B21" s="142"/>
      <c r="C21" s="142"/>
      <c r="D21" s="142"/>
      <c r="E21" s="142"/>
      <c r="F21" s="142"/>
      <c r="G21" s="142"/>
      <c r="H21" s="101"/>
      <c r="I21" s="101"/>
      <c r="J21" s="101"/>
      <c r="K21" s="101"/>
      <c r="L21" s="101"/>
      <c r="M21" s="163"/>
      <c r="N21" s="143"/>
      <c r="O21" s="143"/>
      <c r="P21" s="144"/>
      <c r="Q21" s="144"/>
      <c r="R21" s="144"/>
      <c r="S21" s="144"/>
      <c r="T21" s="140"/>
      <c r="U21" s="140"/>
      <c r="V21" s="140"/>
      <c r="W21" s="140"/>
      <c r="X21" s="140"/>
      <c r="Y21" s="140"/>
      <c r="Z21" s="21"/>
      <c r="AA21" s="21"/>
      <c r="AB21" s="21"/>
    </row>
    <row r="22" spans="1:28" s="36" customFormat="1" ht="153" customHeight="1">
      <c r="A22" s="142"/>
      <c r="B22" s="421" t="str">
        <f>P3</f>
        <v>۶-۳. تیرچه و‌ بلوک سفالی (سقف)</v>
      </c>
      <c r="C22" s="421" t="str">
        <f>P4</f>
        <v>ارتفاع بلوک : ۲۰۰ میلی‌متر</v>
      </c>
      <c r="D22" s="422">
        <f>P5</f>
      </c>
      <c r="E22" s="105"/>
      <c r="F22" s="423">
        <f>P8</f>
        <v>250</v>
      </c>
      <c r="G22" s="424">
        <f>S8</f>
        <v>0.26</v>
      </c>
      <c r="H22" s="105"/>
      <c r="I22" s="425"/>
      <c r="J22" s="425"/>
      <c r="K22" s="425"/>
      <c r="L22" s="101"/>
      <c r="M22" s="426"/>
      <c r="N22" s="145"/>
      <c r="O22" s="145"/>
      <c r="P22" s="144"/>
      <c r="Q22" s="144"/>
      <c r="R22" s="144"/>
      <c r="S22" s="144"/>
      <c r="T22" s="140"/>
      <c r="U22" s="140"/>
      <c r="V22" s="140"/>
      <c r="W22" s="140"/>
      <c r="X22" s="140"/>
      <c r="Y22" s="140"/>
      <c r="Z22" s="21"/>
      <c r="AA22" s="21"/>
      <c r="AB22" s="21"/>
    </row>
    <row r="23" spans="1:28" s="36" customFormat="1" ht="21">
      <c r="A23" s="142"/>
      <c r="B23" s="427"/>
      <c r="C23" s="428"/>
      <c r="D23" s="428"/>
      <c r="E23" s="428"/>
      <c r="F23" s="428"/>
      <c r="G23" s="428"/>
      <c r="H23" s="429"/>
      <c r="I23" s="429"/>
      <c r="J23" s="429"/>
      <c r="K23" s="429"/>
      <c r="L23" s="101"/>
      <c r="M23" s="430"/>
      <c r="N23" s="145"/>
      <c r="O23" s="145"/>
      <c r="P23" s="144"/>
      <c r="Q23" s="144"/>
      <c r="R23" s="144"/>
      <c r="S23" s="144"/>
      <c r="T23" s="140"/>
      <c r="U23" s="140"/>
      <c r="V23" s="140"/>
      <c r="W23" s="140"/>
      <c r="X23" s="140"/>
      <c r="Y23" s="140"/>
      <c r="Z23" s="21"/>
      <c r="AA23" s="21"/>
      <c r="AB23" s="21"/>
    </row>
    <row r="24" spans="1:28" s="36" customFormat="1" ht="21">
      <c r="A24" s="142"/>
      <c r="B24" s="142"/>
      <c r="C24" s="431"/>
      <c r="D24" s="431"/>
      <c r="E24" s="431"/>
      <c r="F24" s="431"/>
      <c r="G24" s="431"/>
      <c r="H24" s="432"/>
      <c r="I24" s="432"/>
      <c r="J24" s="432"/>
      <c r="K24" s="432"/>
      <c r="L24" s="432"/>
      <c r="M24" s="432"/>
      <c r="N24" s="146"/>
      <c r="O24" s="146"/>
      <c r="P24" s="144"/>
      <c r="Q24" s="144"/>
      <c r="R24" s="144"/>
      <c r="S24" s="144"/>
      <c r="T24" s="140"/>
      <c r="U24" s="140"/>
      <c r="V24" s="140"/>
      <c r="W24" s="140"/>
      <c r="X24" s="140"/>
      <c r="Y24" s="140"/>
      <c r="Z24" s="21"/>
      <c r="AA24" s="21"/>
      <c r="AB24" s="21"/>
    </row>
    <row r="25" spans="1:28" s="36" customFormat="1" ht="12.7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43"/>
      <c r="O25" s="143"/>
      <c r="P25" s="144"/>
      <c r="Q25" s="144"/>
      <c r="R25" s="144"/>
      <c r="S25" s="144"/>
      <c r="T25" s="140"/>
      <c r="U25" s="140"/>
      <c r="V25" s="140"/>
      <c r="W25" s="140"/>
      <c r="X25" s="140"/>
      <c r="Y25" s="140"/>
      <c r="Z25" s="21"/>
      <c r="AA25" s="21"/>
      <c r="AB25" s="21"/>
    </row>
    <row r="26" spans="1:28" s="36" customFormat="1" ht="12.7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43"/>
      <c r="O26" s="143"/>
      <c r="P26" s="144"/>
      <c r="Q26" s="144"/>
      <c r="R26" s="144"/>
      <c r="S26" s="144"/>
      <c r="T26" s="140"/>
      <c r="U26" s="140"/>
      <c r="V26" s="140"/>
      <c r="W26" s="140"/>
      <c r="X26" s="140"/>
      <c r="Y26" s="140"/>
      <c r="Z26" s="21"/>
      <c r="AA26" s="21"/>
      <c r="AB26" s="21"/>
    </row>
    <row r="27" spans="1:28" s="36" customFormat="1" ht="12.7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43"/>
      <c r="O27" s="143"/>
      <c r="P27" s="144"/>
      <c r="Q27" s="144"/>
      <c r="R27" s="144"/>
      <c r="S27" s="144"/>
      <c r="T27" s="140"/>
      <c r="U27" s="140"/>
      <c r="V27" s="140"/>
      <c r="W27" s="140"/>
      <c r="X27" s="140"/>
      <c r="Y27" s="140"/>
      <c r="Z27" s="21"/>
      <c r="AA27" s="21"/>
      <c r="AB27" s="21"/>
    </row>
    <row r="28" spans="1:28" s="36" customFormat="1" ht="12.7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43"/>
      <c r="O28" s="143"/>
      <c r="P28" s="144"/>
      <c r="Q28" s="144"/>
      <c r="R28" s="144"/>
      <c r="S28" s="144"/>
      <c r="T28" s="140"/>
      <c r="U28" s="140"/>
      <c r="V28" s="140"/>
      <c r="W28" s="140"/>
      <c r="X28" s="140"/>
      <c r="Y28" s="140"/>
      <c r="Z28" s="21"/>
      <c r="AA28" s="21"/>
      <c r="AB28" s="21"/>
    </row>
    <row r="29" spans="1:28" s="36" customFormat="1" ht="12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43"/>
      <c r="O29" s="143"/>
      <c r="P29" s="144"/>
      <c r="Q29" s="144"/>
      <c r="R29" s="144"/>
      <c r="S29" s="144"/>
      <c r="T29" s="140"/>
      <c r="U29" s="140"/>
      <c r="V29" s="140"/>
      <c r="W29" s="140"/>
      <c r="X29" s="140"/>
      <c r="Y29" s="140"/>
      <c r="Z29" s="21"/>
      <c r="AA29" s="21"/>
      <c r="AB29" s="21"/>
    </row>
    <row r="30" spans="1:28" s="36" customFormat="1" ht="12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43"/>
      <c r="O30" s="143"/>
      <c r="P30" s="144"/>
      <c r="Q30" s="144"/>
      <c r="R30" s="144"/>
      <c r="S30" s="144"/>
      <c r="T30" s="140"/>
      <c r="U30" s="140"/>
      <c r="V30" s="140"/>
      <c r="W30" s="140"/>
      <c r="X30" s="140"/>
      <c r="Y30" s="140"/>
      <c r="Z30" s="21"/>
      <c r="AA30" s="21"/>
      <c r="AB30" s="21"/>
    </row>
    <row r="31" spans="1:28" s="36" customFormat="1" ht="12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43"/>
      <c r="O31" s="143"/>
      <c r="P31" s="144"/>
      <c r="Q31" s="144"/>
      <c r="R31" s="144"/>
      <c r="S31" s="144"/>
      <c r="T31" s="140"/>
      <c r="U31" s="140"/>
      <c r="V31" s="140"/>
      <c r="W31" s="140"/>
      <c r="X31" s="140"/>
      <c r="Y31" s="140"/>
      <c r="Z31" s="21"/>
      <c r="AA31" s="21"/>
      <c r="AB31" s="21"/>
    </row>
    <row r="32" spans="1:28" s="36" customFormat="1" ht="12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43"/>
      <c r="O32" s="143"/>
      <c r="P32" s="144"/>
      <c r="Q32" s="144"/>
      <c r="R32" s="144"/>
      <c r="S32" s="144"/>
      <c r="T32" s="140"/>
      <c r="U32" s="140"/>
      <c r="V32" s="140"/>
      <c r="W32" s="140"/>
      <c r="X32" s="140"/>
      <c r="Y32" s="140"/>
      <c r="Z32" s="21"/>
      <c r="AA32" s="21"/>
      <c r="AB32" s="21"/>
    </row>
    <row r="33" spans="1:28" s="36" customFormat="1" ht="12.7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43"/>
      <c r="O33" s="143"/>
      <c r="P33" s="144"/>
      <c r="Q33" s="144"/>
      <c r="R33" s="144"/>
      <c r="S33" s="144"/>
      <c r="T33" s="140"/>
      <c r="U33" s="140"/>
      <c r="V33" s="140"/>
      <c r="W33" s="140"/>
      <c r="X33" s="140"/>
      <c r="Y33" s="140"/>
      <c r="Z33" s="21"/>
      <c r="AA33" s="21"/>
      <c r="AB33" s="21"/>
    </row>
    <row r="34" spans="1:28" s="36" customFormat="1" ht="12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43"/>
      <c r="O34" s="143"/>
      <c r="P34" s="144"/>
      <c r="Q34" s="144"/>
      <c r="R34" s="144"/>
      <c r="S34" s="144"/>
      <c r="T34" s="140"/>
      <c r="U34" s="140"/>
      <c r="V34" s="140"/>
      <c r="W34" s="140"/>
      <c r="X34" s="140"/>
      <c r="Y34" s="140"/>
      <c r="Z34" s="21"/>
      <c r="AA34" s="21"/>
      <c r="AB34" s="21"/>
    </row>
    <row r="35" spans="1:28" s="36" customFormat="1" ht="12.7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8"/>
      <c r="O35" s="108"/>
      <c r="P35" s="20"/>
      <c r="Q35" s="20"/>
      <c r="R35" s="20"/>
      <c r="S35" s="20"/>
      <c r="T35" s="21"/>
      <c r="U35" s="21"/>
      <c r="V35" s="21"/>
      <c r="W35" s="21"/>
      <c r="X35" s="21"/>
      <c r="Y35" s="21"/>
      <c r="Z35" s="21"/>
      <c r="AA35" s="21"/>
      <c r="AB35" s="21"/>
    </row>
    <row r="36" spans="1:28" s="36" customFormat="1" ht="12.7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8"/>
      <c r="O36" s="108"/>
      <c r="P36" s="20"/>
      <c r="Q36" s="20"/>
      <c r="R36" s="20"/>
      <c r="S36" s="20"/>
      <c r="T36" s="21"/>
      <c r="U36" s="21"/>
      <c r="V36" s="21"/>
      <c r="W36" s="21"/>
      <c r="X36" s="21"/>
      <c r="Y36" s="21"/>
      <c r="Z36" s="21"/>
      <c r="AA36" s="21"/>
      <c r="AB36" s="21"/>
    </row>
    <row r="37" spans="1:28" s="36" customFormat="1" ht="12.7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8"/>
      <c r="O37" s="108"/>
      <c r="P37" s="20"/>
      <c r="Q37" s="20"/>
      <c r="R37" s="20"/>
      <c r="S37" s="20"/>
      <c r="T37" s="21"/>
      <c r="U37" s="21"/>
      <c r="V37" s="21"/>
      <c r="W37" s="21"/>
      <c r="X37" s="21"/>
      <c r="Y37" s="21"/>
      <c r="Z37" s="21"/>
      <c r="AA37" s="21"/>
      <c r="AB37" s="21"/>
    </row>
    <row r="38" spans="1:28" s="36" customFormat="1" ht="12.7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8"/>
      <c r="O38" s="108"/>
      <c r="P38" s="20"/>
      <c r="Q38" s="20"/>
      <c r="R38" s="20"/>
      <c r="S38" s="20"/>
      <c r="T38" s="21"/>
      <c r="U38" s="21"/>
      <c r="V38" s="21"/>
      <c r="W38" s="21"/>
      <c r="X38" s="21"/>
      <c r="Y38" s="21"/>
      <c r="Z38" s="21"/>
      <c r="AA38" s="21"/>
      <c r="AB38" s="21"/>
    </row>
    <row r="39" spans="1:28" s="36" customFormat="1" ht="12.7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8"/>
      <c r="O39" s="108"/>
      <c r="P39" s="20"/>
      <c r="Q39" s="20"/>
      <c r="R39" s="20"/>
      <c r="S39" s="20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s="36" customFormat="1" ht="12.7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8"/>
      <c r="O40" s="108"/>
      <c r="P40" s="20"/>
      <c r="Q40" s="20"/>
      <c r="R40" s="20"/>
      <c r="S40" s="20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s="36" customFormat="1" ht="12.7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8"/>
      <c r="O41" s="108"/>
      <c r="P41" s="20"/>
      <c r="Q41" s="20"/>
      <c r="R41" s="20"/>
      <c r="S41" s="20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s="36" customFormat="1" ht="12.7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8"/>
      <c r="O42" s="108"/>
      <c r="P42" s="20"/>
      <c r="Q42" s="20"/>
      <c r="R42" s="20"/>
      <c r="S42" s="20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s="36" customFormat="1" ht="12.7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8"/>
      <c r="O43" s="108"/>
      <c r="P43" s="20"/>
      <c r="Q43" s="20"/>
      <c r="R43" s="20"/>
      <c r="S43" s="20"/>
      <c r="T43" s="21"/>
      <c r="U43" s="21"/>
      <c r="V43" s="21"/>
      <c r="W43" s="21"/>
      <c r="X43" s="21"/>
      <c r="Y43" s="21"/>
      <c r="Z43" s="21"/>
      <c r="AA43" s="21"/>
      <c r="AB43" s="21"/>
    </row>
    <row r="44" spans="1:28" s="36" customFormat="1" ht="12.7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8"/>
      <c r="O44" s="108"/>
      <c r="P44" s="20"/>
      <c r="Q44" s="20"/>
      <c r="R44" s="20"/>
      <c r="S44" s="20"/>
      <c r="T44" s="21"/>
      <c r="U44" s="21"/>
      <c r="V44" s="21"/>
      <c r="W44" s="21"/>
      <c r="X44" s="21"/>
      <c r="Y44" s="21"/>
      <c r="Z44" s="21"/>
      <c r="AA44" s="21"/>
      <c r="AB44" s="21"/>
    </row>
    <row r="45" spans="1:28" s="36" customFormat="1" ht="12.7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8"/>
      <c r="O45" s="108"/>
      <c r="P45" s="20"/>
      <c r="Q45" s="20"/>
      <c r="R45" s="20"/>
      <c r="S45" s="20"/>
      <c r="T45" s="21"/>
      <c r="U45" s="21"/>
      <c r="V45" s="21"/>
      <c r="W45" s="21"/>
      <c r="X45" s="21"/>
      <c r="Y45" s="21"/>
      <c r="Z45" s="21"/>
      <c r="AA45" s="21"/>
      <c r="AB45" s="21"/>
    </row>
    <row r="46" spans="1:28" s="36" customFormat="1" ht="12.7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8"/>
      <c r="O46" s="108"/>
      <c r="P46" s="20"/>
      <c r="Q46" s="20"/>
      <c r="R46" s="20"/>
      <c r="S46" s="20"/>
      <c r="T46" s="21"/>
      <c r="U46" s="21"/>
      <c r="V46" s="21"/>
      <c r="W46" s="21"/>
      <c r="X46" s="21"/>
      <c r="Y46" s="21"/>
      <c r="Z46" s="21"/>
      <c r="AA46" s="21"/>
      <c r="AB46" s="21"/>
    </row>
    <row r="47" spans="1:25" s="36" customFormat="1" ht="12.7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8"/>
      <c r="O47" s="108"/>
      <c r="P47" s="20"/>
      <c r="Q47" s="20"/>
      <c r="R47" s="20"/>
      <c r="S47" s="20"/>
      <c r="T47" s="21"/>
      <c r="U47" s="21"/>
      <c r="V47" s="21"/>
      <c r="W47" s="21"/>
      <c r="X47" s="21"/>
      <c r="Y47" s="21"/>
    </row>
    <row r="48" spans="1:25" s="36" customFormat="1" ht="12.7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8"/>
      <c r="O48" s="108"/>
      <c r="P48" s="20"/>
      <c r="Q48" s="20"/>
      <c r="R48" s="20"/>
      <c r="S48" s="20"/>
      <c r="T48" s="21"/>
      <c r="U48" s="21"/>
      <c r="V48" s="21"/>
      <c r="W48" s="21"/>
      <c r="X48" s="21"/>
      <c r="Y48" s="21"/>
    </row>
    <row r="49" spans="1:25" s="36" customFormat="1" ht="12.7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8"/>
      <c r="O49" s="108"/>
      <c r="P49" s="20"/>
      <c r="Q49" s="20"/>
      <c r="R49" s="20"/>
      <c r="S49" s="20"/>
      <c r="T49" s="21"/>
      <c r="U49" s="21"/>
      <c r="V49" s="21"/>
      <c r="W49" s="21"/>
      <c r="X49" s="21"/>
      <c r="Y49" s="21"/>
    </row>
    <row r="50" spans="1:25" s="36" customFormat="1" ht="12.7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8"/>
      <c r="O50" s="108"/>
      <c r="P50" s="20"/>
      <c r="Q50" s="20"/>
      <c r="R50" s="20"/>
      <c r="S50" s="20"/>
      <c r="T50" s="21"/>
      <c r="U50" s="21"/>
      <c r="V50" s="21"/>
      <c r="W50" s="21"/>
      <c r="X50" s="21"/>
      <c r="Y50" s="21"/>
    </row>
    <row r="51" spans="1:25" s="36" customFormat="1" ht="12.7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8"/>
      <c r="O51" s="108"/>
      <c r="P51" s="20"/>
      <c r="Q51" s="20"/>
      <c r="R51" s="20"/>
      <c r="S51" s="20"/>
      <c r="T51" s="21"/>
      <c r="U51" s="21"/>
      <c r="V51" s="21"/>
      <c r="W51" s="21"/>
      <c r="X51" s="21"/>
      <c r="Y51" s="21"/>
    </row>
    <row r="52" spans="1:25" s="36" customFormat="1" ht="12.7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8"/>
      <c r="O52" s="108"/>
      <c r="P52" s="20"/>
      <c r="Q52" s="20"/>
      <c r="R52" s="20"/>
      <c r="S52" s="20"/>
      <c r="T52" s="21"/>
      <c r="U52" s="21"/>
      <c r="V52" s="21"/>
      <c r="W52" s="21"/>
      <c r="X52" s="21"/>
      <c r="Y52" s="21"/>
    </row>
    <row r="53" spans="1:25" s="36" customFormat="1" ht="12.75">
      <c r="A53" s="105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20"/>
      <c r="Q53" s="20"/>
      <c r="R53" s="20"/>
      <c r="S53" s="20"/>
      <c r="T53" s="21"/>
      <c r="U53" s="21"/>
      <c r="V53" s="21"/>
      <c r="W53" s="21"/>
      <c r="X53" s="21"/>
      <c r="Y53" s="21"/>
    </row>
    <row r="54" spans="1:25" s="36" customFormat="1" ht="12.75">
      <c r="A54" s="105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20"/>
      <c r="Q54" s="20"/>
      <c r="R54" s="20"/>
      <c r="S54" s="20"/>
      <c r="T54" s="21"/>
      <c r="U54" s="21"/>
      <c r="V54" s="21"/>
      <c r="W54" s="21"/>
      <c r="X54" s="21"/>
      <c r="Y54" s="21"/>
    </row>
    <row r="55" spans="1:25" s="36" customFormat="1" ht="12.75">
      <c r="A55" s="105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20"/>
      <c r="Q55" s="20"/>
      <c r="R55" s="20"/>
      <c r="S55" s="20"/>
      <c r="T55" s="21"/>
      <c r="U55" s="21"/>
      <c r="V55" s="21"/>
      <c r="W55" s="21"/>
      <c r="X55" s="21"/>
      <c r="Y55" s="21"/>
    </row>
    <row r="56" spans="1:25" s="36" customFormat="1" ht="12.75">
      <c r="A56" s="105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20"/>
      <c r="Q56" s="20"/>
      <c r="R56" s="20"/>
      <c r="S56" s="20"/>
      <c r="T56" s="21"/>
      <c r="U56" s="21"/>
      <c r="V56" s="21"/>
      <c r="W56" s="21"/>
      <c r="X56" s="21"/>
      <c r="Y56" s="21"/>
    </row>
    <row r="57" spans="1:25" s="36" customFormat="1" ht="12.75">
      <c r="A57" s="105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20"/>
      <c r="Q57" s="20"/>
      <c r="R57" s="20"/>
      <c r="S57" s="20"/>
      <c r="T57" s="21"/>
      <c r="U57" s="21"/>
      <c r="V57" s="21"/>
      <c r="W57" s="21"/>
      <c r="X57" s="21"/>
      <c r="Y57" s="21"/>
    </row>
    <row r="58" spans="1:25" s="36" customFormat="1" ht="12.75">
      <c r="A58" s="105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20"/>
      <c r="Q58" s="20"/>
      <c r="R58" s="20"/>
      <c r="S58" s="20"/>
      <c r="T58" s="21"/>
      <c r="U58" s="21"/>
      <c r="V58" s="21"/>
      <c r="W58" s="21"/>
      <c r="X58" s="21"/>
      <c r="Y58" s="21"/>
    </row>
    <row r="59" spans="1:25" s="36" customFormat="1" ht="12.75">
      <c r="A59" s="105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20"/>
      <c r="Q59" s="20"/>
      <c r="R59" s="20"/>
      <c r="S59" s="20"/>
      <c r="T59" s="21"/>
      <c r="U59" s="21"/>
      <c r="V59" s="21"/>
      <c r="W59" s="21"/>
      <c r="X59" s="21"/>
      <c r="Y59" s="21"/>
    </row>
    <row r="60" spans="1:25" s="36" customFormat="1" ht="12.75">
      <c r="A60" s="105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20"/>
      <c r="Q60" s="20"/>
      <c r="R60" s="20"/>
      <c r="S60" s="20"/>
      <c r="T60" s="21"/>
      <c r="U60" s="21"/>
      <c r="V60" s="21"/>
      <c r="W60" s="21"/>
      <c r="X60" s="21"/>
      <c r="Y60" s="21"/>
    </row>
    <row r="61" spans="1:25" s="36" customFormat="1" ht="12.75">
      <c r="A61" s="105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20"/>
      <c r="Q61" s="20"/>
      <c r="R61" s="20"/>
      <c r="S61" s="20"/>
      <c r="T61" s="21"/>
      <c r="U61" s="21"/>
      <c r="V61" s="21"/>
      <c r="W61" s="21"/>
      <c r="X61" s="21"/>
      <c r="Y61" s="21"/>
    </row>
    <row r="62" spans="1:25" s="36" customFormat="1" ht="12.75">
      <c r="A62" s="105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20"/>
      <c r="Q62" s="20"/>
      <c r="R62" s="20"/>
      <c r="S62" s="20"/>
      <c r="T62" s="21"/>
      <c r="U62" s="21"/>
      <c r="V62" s="21"/>
      <c r="W62" s="21"/>
      <c r="X62" s="21"/>
      <c r="Y62" s="21"/>
    </row>
    <row r="63" spans="1:25" s="36" customFormat="1" ht="12.75">
      <c r="A63" s="105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20"/>
      <c r="Q63" s="20"/>
      <c r="R63" s="20"/>
      <c r="S63" s="20"/>
      <c r="T63" s="21"/>
      <c r="U63" s="21"/>
      <c r="V63" s="21"/>
      <c r="W63" s="21"/>
      <c r="X63" s="21"/>
      <c r="Y63" s="21"/>
    </row>
    <row r="64" spans="1:25" s="36" customFormat="1" ht="12.75">
      <c r="A64" s="105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20"/>
      <c r="Q64" s="20"/>
      <c r="R64" s="20"/>
      <c r="S64" s="20"/>
      <c r="T64" s="21"/>
      <c r="U64" s="21"/>
      <c r="V64" s="21"/>
      <c r="W64" s="21"/>
      <c r="X64" s="21"/>
      <c r="Y64" s="21"/>
    </row>
    <row r="65" spans="1:25" s="36" customFormat="1" ht="12.75">
      <c r="A65" s="105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20"/>
      <c r="Q65" s="20"/>
      <c r="R65" s="20"/>
      <c r="S65" s="20"/>
      <c r="T65" s="21"/>
      <c r="U65" s="21"/>
      <c r="V65" s="21"/>
      <c r="W65" s="21"/>
      <c r="X65" s="21"/>
      <c r="Y65" s="21"/>
    </row>
    <row r="66" spans="1:25" s="36" customFormat="1" ht="12.75">
      <c r="A66" s="105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20"/>
      <c r="Q66" s="20"/>
      <c r="R66" s="20"/>
      <c r="S66" s="20"/>
      <c r="T66" s="21"/>
      <c r="U66" s="21"/>
      <c r="V66" s="21"/>
      <c r="W66" s="21"/>
      <c r="X66" s="21"/>
      <c r="Y66" s="21"/>
    </row>
    <row r="67" spans="1:25" s="36" customFormat="1" ht="12.75">
      <c r="A67" s="105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20"/>
      <c r="Q67" s="20"/>
      <c r="R67" s="20"/>
      <c r="S67" s="20"/>
      <c r="T67" s="21"/>
      <c r="U67" s="21"/>
      <c r="V67" s="21"/>
      <c r="W67" s="21"/>
      <c r="X67" s="21"/>
      <c r="Y67" s="21"/>
    </row>
    <row r="68" spans="1:25" s="36" customFormat="1" ht="12.75">
      <c r="A68" s="105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20"/>
      <c r="Q68" s="20"/>
      <c r="R68" s="20"/>
      <c r="S68" s="20"/>
      <c r="T68" s="21"/>
      <c r="U68" s="21"/>
      <c r="V68" s="21"/>
      <c r="W68" s="21"/>
      <c r="X68" s="21"/>
      <c r="Y68" s="21"/>
    </row>
    <row r="69" spans="1:25" s="36" customFormat="1" ht="12.75">
      <c r="A69" s="105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20"/>
      <c r="Q69" s="20"/>
      <c r="R69" s="20"/>
      <c r="S69" s="20"/>
      <c r="T69" s="21"/>
      <c r="U69" s="21"/>
      <c r="V69" s="21"/>
      <c r="W69" s="21"/>
      <c r="X69" s="21"/>
      <c r="Y69" s="21"/>
    </row>
    <row r="70" spans="1:25" s="36" customFormat="1" ht="12.75">
      <c r="A70" s="105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20"/>
      <c r="Q70" s="20"/>
      <c r="R70" s="20"/>
      <c r="S70" s="20"/>
      <c r="T70" s="21"/>
      <c r="U70" s="21"/>
      <c r="V70" s="21"/>
      <c r="W70" s="21"/>
      <c r="X70" s="21"/>
      <c r="Y70" s="21"/>
    </row>
    <row r="71" spans="1:25" s="36" customFormat="1" ht="12.75">
      <c r="A71" s="105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20"/>
      <c r="Q71" s="20"/>
      <c r="R71" s="20"/>
      <c r="S71" s="20"/>
      <c r="T71" s="21"/>
      <c r="U71" s="21"/>
      <c r="V71" s="21"/>
      <c r="W71" s="21"/>
      <c r="X71" s="21"/>
      <c r="Y71" s="21"/>
    </row>
    <row r="72" spans="1:25" s="36" customFormat="1" ht="12.75">
      <c r="A72" s="105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20"/>
      <c r="Q72" s="20"/>
      <c r="R72" s="20"/>
      <c r="S72" s="20"/>
      <c r="T72" s="21"/>
      <c r="U72" s="21"/>
      <c r="V72" s="21"/>
      <c r="W72" s="21"/>
      <c r="X72" s="21"/>
      <c r="Y72" s="21"/>
    </row>
    <row r="73" spans="1:25" s="36" customFormat="1" ht="12.75">
      <c r="A73" s="105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20"/>
      <c r="Q73" s="20"/>
      <c r="R73" s="20"/>
      <c r="S73" s="20"/>
      <c r="T73" s="21"/>
      <c r="U73" s="21"/>
      <c r="V73" s="21"/>
      <c r="W73" s="21"/>
      <c r="X73" s="21"/>
      <c r="Y73" s="21"/>
    </row>
    <row r="74" spans="1:25" s="36" customFormat="1" ht="12.75">
      <c r="A74" s="105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20"/>
      <c r="Q74" s="20"/>
      <c r="R74" s="20"/>
      <c r="S74" s="20"/>
      <c r="T74" s="21"/>
      <c r="U74" s="21"/>
      <c r="V74" s="21"/>
      <c r="W74" s="21"/>
      <c r="X74" s="21"/>
      <c r="Y74" s="21"/>
    </row>
    <row r="75" spans="1:25" s="36" customFormat="1" ht="12.75">
      <c r="A75" s="105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20"/>
      <c r="Q75" s="20"/>
      <c r="R75" s="20"/>
      <c r="S75" s="20"/>
      <c r="T75" s="21"/>
      <c r="U75" s="21"/>
      <c r="V75" s="21"/>
      <c r="W75" s="21"/>
      <c r="X75" s="21"/>
      <c r="Y75" s="21"/>
    </row>
    <row r="76" spans="1:25" s="36" customFormat="1" ht="12.75">
      <c r="A76" s="105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20"/>
      <c r="Q76" s="20"/>
      <c r="R76" s="20"/>
      <c r="S76" s="20"/>
      <c r="T76" s="21"/>
      <c r="U76" s="21"/>
      <c r="V76" s="21"/>
      <c r="W76" s="21"/>
      <c r="X76" s="21"/>
      <c r="Y76" s="21"/>
    </row>
    <row r="77" spans="1:25" s="36" customFormat="1" ht="12.75">
      <c r="A77" s="105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20"/>
      <c r="Q77" s="20"/>
      <c r="R77" s="20"/>
      <c r="S77" s="20"/>
      <c r="T77" s="21"/>
      <c r="U77" s="21"/>
      <c r="V77" s="21"/>
      <c r="W77" s="21"/>
      <c r="X77" s="21"/>
      <c r="Y77" s="21"/>
    </row>
    <row r="78" spans="1:25" s="36" customFormat="1" ht="12.75">
      <c r="A78" s="105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20"/>
      <c r="Q78" s="20"/>
      <c r="R78" s="20"/>
      <c r="S78" s="20"/>
      <c r="T78" s="21"/>
      <c r="U78" s="21"/>
      <c r="V78" s="21"/>
      <c r="W78" s="21"/>
      <c r="X78" s="21"/>
      <c r="Y78" s="21"/>
    </row>
    <row r="79" spans="1:25" s="36" customFormat="1" ht="12.75">
      <c r="A79" s="105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20"/>
      <c r="Q79" s="20"/>
      <c r="R79" s="20"/>
      <c r="S79" s="20"/>
      <c r="T79" s="21"/>
      <c r="U79" s="21"/>
      <c r="V79" s="21"/>
      <c r="W79" s="21"/>
      <c r="X79" s="21"/>
      <c r="Y79" s="21"/>
    </row>
    <row r="80" spans="1:25" s="36" customFormat="1" ht="12.75">
      <c r="A80" s="105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20"/>
      <c r="Q80" s="20"/>
      <c r="R80" s="20"/>
      <c r="S80" s="20"/>
      <c r="T80" s="21"/>
      <c r="U80" s="21"/>
      <c r="V80" s="21"/>
      <c r="W80" s="21"/>
      <c r="X80" s="21"/>
      <c r="Y80" s="21"/>
    </row>
    <row r="81" spans="1:25" s="36" customFormat="1" ht="12.75">
      <c r="A81" s="105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20"/>
      <c r="Q81" s="20"/>
      <c r="R81" s="20"/>
      <c r="S81" s="20"/>
      <c r="T81" s="21"/>
      <c r="U81" s="21"/>
      <c r="V81" s="21"/>
      <c r="W81" s="21"/>
      <c r="X81" s="21"/>
      <c r="Y81" s="21"/>
    </row>
    <row r="82" spans="1:25" s="36" customFormat="1" ht="12.75">
      <c r="A82" s="105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20"/>
      <c r="Q82" s="20"/>
      <c r="R82" s="20"/>
      <c r="S82" s="20"/>
      <c r="T82" s="21"/>
      <c r="U82" s="21"/>
      <c r="V82" s="21"/>
      <c r="W82" s="21"/>
      <c r="X82" s="21"/>
      <c r="Y82" s="21"/>
    </row>
    <row r="83" spans="1:25" s="36" customFormat="1" ht="12.75">
      <c r="A83" s="105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20"/>
      <c r="Q83" s="20"/>
      <c r="R83" s="20"/>
      <c r="S83" s="20"/>
      <c r="T83" s="21"/>
      <c r="U83" s="21"/>
      <c r="V83" s="21"/>
      <c r="W83" s="21"/>
      <c r="X83" s="21"/>
      <c r="Y83" s="21"/>
    </row>
    <row r="84" spans="1:25" s="36" customFormat="1" ht="12.75">
      <c r="A84" s="105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20"/>
      <c r="Q84" s="20"/>
      <c r="R84" s="20"/>
      <c r="S84" s="20"/>
      <c r="T84" s="21"/>
      <c r="U84" s="21"/>
      <c r="V84" s="21"/>
      <c r="W84" s="21"/>
      <c r="X84" s="21"/>
      <c r="Y84" s="21"/>
    </row>
    <row r="85" spans="1:25" s="36" customFormat="1" ht="12.75">
      <c r="A85" s="105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20"/>
      <c r="Q85" s="20"/>
      <c r="R85" s="20"/>
      <c r="S85" s="20"/>
      <c r="T85" s="21"/>
      <c r="U85" s="21"/>
      <c r="V85" s="21"/>
      <c r="W85" s="21"/>
      <c r="X85" s="21"/>
      <c r="Y85" s="21"/>
    </row>
    <row r="86" spans="1:25" s="36" customFormat="1" ht="12.75">
      <c r="A86" s="105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20"/>
      <c r="Q86" s="20"/>
      <c r="R86" s="20"/>
      <c r="S86" s="20"/>
      <c r="T86" s="21"/>
      <c r="U86" s="21"/>
      <c r="V86" s="21"/>
      <c r="W86" s="21"/>
      <c r="X86" s="21"/>
      <c r="Y86" s="21"/>
    </row>
    <row r="87" spans="1:25" s="36" customFormat="1" ht="12.75">
      <c r="A87" s="105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20"/>
      <c r="Q87" s="20"/>
      <c r="R87" s="20"/>
      <c r="S87" s="20"/>
      <c r="T87" s="21"/>
      <c r="U87" s="21"/>
      <c r="V87" s="21"/>
      <c r="W87" s="21"/>
      <c r="X87" s="21"/>
      <c r="Y87" s="21"/>
    </row>
    <row r="88" spans="1:25" s="36" customFormat="1" ht="12.75">
      <c r="A88" s="105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20"/>
      <c r="Q88" s="20"/>
      <c r="R88" s="20"/>
      <c r="S88" s="20"/>
      <c r="T88" s="21"/>
      <c r="U88" s="21"/>
      <c r="V88" s="21"/>
      <c r="W88" s="21"/>
      <c r="X88" s="21"/>
      <c r="Y88" s="21"/>
    </row>
    <row r="89" spans="1:25" s="36" customFormat="1" ht="12.75">
      <c r="A89" s="105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20"/>
      <c r="Q89" s="20"/>
      <c r="R89" s="20"/>
      <c r="S89" s="20"/>
      <c r="T89" s="21"/>
      <c r="U89" s="21"/>
      <c r="V89" s="21"/>
      <c r="W89" s="21"/>
      <c r="X89" s="21"/>
      <c r="Y89" s="21"/>
    </row>
    <row r="90" spans="1:25" s="36" customFormat="1" ht="12.75">
      <c r="A90" s="105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20"/>
      <c r="Q90" s="20"/>
      <c r="R90" s="20"/>
      <c r="S90" s="20"/>
      <c r="T90" s="21"/>
      <c r="U90" s="21"/>
      <c r="V90" s="21"/>
      <c r="W90" s="21"/>
      <c r="X90" s="21"/>
      <c r="Y90" s="21"/>
    </row>
    <row r="91" spans="1:25" s="36" customFormat="1" ht="12.75">
      <c r="A91" s="105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20"/>
      <c r="Q91" s="20"/>
      <c r="R91" s="20"/>
      <c r="S91" s="20"/>
      <c r="T91" s="21"/>
      <c r="U91" s="21"/>
      <c r="V91" s="21"/>
      <c r="W91" s="21"/>
      <c r="X91" s="21"/>
      <c r="Y91" s="21"/>
    </row>
    <row r="92" spans="1:25" s="36" customFormat="1" ht="12.75">
      <c r="A92" s="105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20"/>
      <c r="Q92" s="20"/>
      <c r="R92" s="20"/>
      <c r="S92" s="20"/>
      <c r="T92" s="21"/>
      <c r="U92" s="21"/>
      <c r="V92" s="21"/>
      <c r="W92" s="21"/>
      <c r="X92" s="21"/>
      <c r="Y92" s="21"/>
    </row>
    <row r="93" spans="1:25" s="36" customFormat="1" ht="12.75">
      <c r="A93" s="105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20"/>
      <c r="Q93" s="20"/>
      <c r="R93" s="20"/>
      <c r="S93" s="20"/>
      <c r="T93" s="21"/>
      <c r="U93" s="21"/>
      <c r="V93" s="21"/>
      <c r="W93" s="21"/>
      <c r="X93" s="21"/>
      <c r="Y93" s="21"/>
    </row>
    <row r="94" spans="1:25" s="36" customFormat="1" ht="12.75">
      <c r="A94" s="105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20"/>
      <c r="Q94" s="20"/>
      <c r="R94" s="20"/>
      <c r="S94" s="20"/>
      <c r="T94" s="21"/>
      <c r="U94" s="21"/>
      <c r="V94" s="21"/>
      <c r="W94" s="21"/>
      <c r="X94" s="21"/>
      <c r="Y94" s="21"/>
    </row>
    <row r="95" spans="1:25" s="36" customFormat="1" ht="12.75">
      <c r="A95" s="105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20"/>
      <c r="Q95" s="20"/>
      <c r="R95" s="20"/>
      <c r="S95" s="20"/>
      <c r="T95" s="21"/>
      <c r="U95" s="21"/>
      <c r="V95" s="21"/>
      <c r="W95" s="21"/>
      <c r="X95" s="21"/>
      <c r="Y95" s="21"/>
    </row>
    <row r="96" spans="1:25" s="36" customFormat="1" ht="12.75">
      <c r="A96" s="105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20"/>
      <c r="Q96" s="20"/>
      <c r="R96" s="20"/>
      <c r="S96" s="20"/>
      <c r="T96" s="21"/>
      <c r="U96" s="21"/>
      <c r="V96" s="21"/>
      <c r="W96" s="21"/>
      <c r="X96" s="21"/>
      <c r="Y96" s="21"/>
    </row>
    <row r="97" spans="1:25" s="36" customFormat="1" ht="12.75">
      <c r="A97" s="105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20"/>
      <c r="Q97" s="20"/>
      <c r="R97" s="20"/>
      <c r="S97" s="20"/>
      <c r="T97" s="21"/>
      <c r="U97" s="21"/>
      <c r="V97" s="21"/>
      <c r="W97" s="21"/>
      <c r="X97" s="21"/>
      <c r="Y97" s="21"/>
    </row>
    <row r="98" spans="1:39" s="36" customFormat="1" ht="12.75">
      <c r="A98" s="105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20"/>
      <c r="Q98" s="20"/>
      <c r="R98" s="20"/>
      <c r="S98" s="20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</row>
    <row r="99" spans="1:39" s="36" customFormat="1" ht="12.75">
      <c r="A99" s="105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20"/>
      <c r="Q99" s="20"/>
      <c r="R99" s="20"/>
      <c r="S99" s="20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</row>
    <row r="100" spans="1:39" s="36" customFormat="1" ht="12.75">
      <c r="A100" s="105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20"/>
      <c r="Q100" s="20"/>
      <c r="R100" s="20"/>
      <c r="S100" s="20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</row>
    <row r="101" spans="1:39" s="36" customFormat="1" ht="12.75">
      <c r="A101" s="105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20"/>
      <c r="Q101" s="20"/>
      <c r="R101" s="20"/>
      <c r="S101" s="20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</row>
    <row r="102" spans="1:39" s="36" customFormat="1" ht="12.75">
      <c r="A102" s="105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20"/>
      <c r="Q102" s="20"/>
      <c r="R102" s="20"/>
      <c r="S102" s="20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</row>
    <row r="103" spans="1:39" s="36" customFormat="1" ht="12.75">
      <c r="A103" s="105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20"/>
      <c r="Q103" s="20"/>
      <c r="R103" s="20"/>
      <c r="S103" s="20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</row>
    <row r="104" spans="1:39" s="36" customFormat="1" ht="12.75">
      <c r="A104" s="105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20"/>
      <c r="Q104" s="20"/>
      <c r="R104" s="20"/>
      <c r="S104" s="20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</row>
    <row r="105" spans="1:39" s="36" customFormat="1" ht="12.75">
      <c r="A105" s="105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20"/>
      <c r="Q105" s="20"/>
      <c r="R105" s="20"/>
      <c r="S105" s="20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</row>
    <row r="106" spans="1:39" s="36" customFormat="1" ht="12.75">
      <c r="A106" s="105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20"/>
      <c r="Q106" s="20"/>
      <c r="R106" s="20"/>
      <c r="S106" s="20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</row>
    <row r="107" spans="1:39" s="36" customFormat="1" ht="12.75">
      <c r="A107" s="105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20"/>
      <c r="Q107" s="20"/>
      <c r="R107" s="20"/>
      <c r="S107" s="20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</row>
    <row r="108" spans="1:39" s="36" customFormat="1" ht="12.75">
      <c r="A108" s="105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20"/>
      <c r="Q108" s="20"/>
      <c r="R108" s="20"/>
      <c r="S108" s="20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</row>
    <row r="109" spans="1:39" s="36" customFormat="1" ht="12.75">
      <c r="A109" s="105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20"/>
      <c r="Q109" s="20"/>
      <c r="R109" s="20"/>
      <c r="S109" s="20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</row>
    <row r="110" spans="1:39" s="36" customFormat="1" ht="12.75">
      <c r="A110" s="105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20"/>
      <c r="Q110" s="20"/>
      <c r="R110" s="20"/>
      <c r="S110" s="20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</row>
    <row r="111" spans="1:39" s="36" customFormat="1" ht="12.75">
      <c r="A111" s="105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20"/>
      <c r="Q111" s="20"/>
      <c r="R111" s="20"/>
      <c r="S111" s="20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</row>
    <row r="112" spans="1:39" s="36" customFormat="1" ht="12.75">
      <c r="A112" s="104"/>
      <c r="B112" s="106"/>
      <c r="C112" s="106"/>
      <c r="D112" s="106"/>
      <c r="E112" s="106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20"/>
      <c r="Q112" s="20"/>
      <c r="R112" s="20"/>
      <c r="S112" s="20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</row>
    <row r="113" spans="1:39" s="36" customFormat="1" ht="12.75">
      <c r="A113" s="104"/>
      <c r="B113" s="106"/>
      <c r="C113" s="106"/>
      <c r="D113" s="106"/>
      <c r="E113" s="106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20"/>
      <c r="Q113" s="20"/>
      <c r="R113" s="20"/>
      <c r="S113" s="20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</row>
    <row r="114" spans="1:39" s="36" customFormat="1" ht="12.75">
      <c r="A114" s="104"/>
      <c r="B114" s="106"/>
      <c r="C114" s="106"/>
      <c r="D114" s="106"/>
      <c r="E114" s="106"/>
      <c r="F114" s="108"/>
      <c r="G114" s="108">
        <v>1</v>
      </c>
      <c r="H114" s="108"/>
      <c r="I114" s="108"/>
      <c r="J114" s="108"/>
      <c r="K114" s="108"/>
      <c r="L114" s="108">
        <v>1</v>
      </c>
      <c r="M114" s="108"/>
      <c r="N114" s="108"/>
      <c r="O114" s="108"/>
      <c r="P114" s="20"/>
      <c r="Q114" s="20">
        <v>1</v>
      </c>
      <c r="R114" s="20"/>
      <c r="S114" s="20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</row>
    <row r="115" spans="1:39" s="36" customFormat="1" ht="15.75">
      <c r="A115" s="21"/>
      <c r="B115" s="112" t="s">
        <v>505</v>
      </c>
      <c r="C115" s="107">
        <v>7</v>
      </c>
      <c r="D115" s="106">
        <v>1</v>
      </c>
      <c r="E115" s="106">
        <f>$C$115*1000000+D115*10000+101</f>
        <v>7010101</v>
      </c>
      <c r="F115" s="108"/>
      <c r="G115" s="108" t="str">
        <f>IF(G114=0,0,VLOOKUP(E115,DataBase8!E4:J233,3,TRUE))</f>
        <v>ارتفاع بلوک : ۲۰۰ میلی‌متر</v>
      </c>
      <c r="H115" s="109" t="str">
        <f>IF(OR(G115=0,G115=G114),"",G115)</f>
        <v>ارتفاع بلوک : ۲۰۰ میلی‌متر</v>
      </c>
      <c r="I115" s="110">
        <v>1</v>
      </c>
      <c r="J115" s="108">
        <v>1</v>
      </c>
      <c r="K115" s="108">
        <f>$C$115*1000000+$I$115*10000+J115*100+1</f>
        <v>7010101</v>
      </c>
      <c r="L115" s="108">
        <f>IF(OR(L114=L113,L114=0),0,VLOOKUP(K115,DataBase8!E3:J233,4,TRUE))</f>
        <v>0</v>
      </c>
      <c r="M115" s="109">
        <f aca="true" t="shared" si="0" ref="M115:M122">IF(OR(OR(L115=0,L114=""),L115=L114),"",L115)</f>
      </c>
      <c r="N115" s="111">
        <v>1</v>
      </c>
      <c r="O115" s="108">
        <v>1</v>
      </c>
      <c r="P115" s="111">
        <f>$C$115*1000000+$I$115*10000+$N$115*100+O115</f>
        <v>7010101</v>
      </c>
      <c r="Q115" s="111">
        <f>VLOOKUP(P115,DataBase8!E3:J233,5,TRUE)</f>
        <v>250</v>
      </c>
      <c r="R115" s="111">
        <f aca="true" t="shared" si="1" ref="R115:R120">IF(OR(OR(Q115=0,Q114=""),Q115=Q114),"",Q115)</f>
        <v>250</v>
      </c>
      <c r="S115" s="20">
        <v>1</v>
      </c>
      <c r="T115" s="21">
        <f>$C$115*1000000+$I$115*10000+$N$115*100+S115</f>
        <v>7010101</v>
      </c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</row>
    <row r="116" spans="1:39" s="36" customFormat="1" ht="15.75">
      <c r="A116" s="104">
        <v>1</v>
      </c>
      <c r="B116" s="112" t="s">
        <v>504</v>
      </c>
      <c r="C116" s="106"/>
      <c r="D116" s="106">
        <v>2</v>
      </c>
      <c r="E116" s="106">
        <f aca="true" t="shared" si="2" ref="E116:E144">$C$115*1000000+D116*10000+101</f>
        <v>7020101</v>
      </c>
      <c r="F116" s="108"/>
      <c r="G116" s="108" t="str">
        <f>IF(G115=0,0,VLOOKUP(E116,DataBase8!E4:J234,3,TRUE))</f>
        <v>ارتفاع بلوک : ۲۵۰ میلی‌متر</v>
      </c>
      <c r="H116" s="109" t="str">
        <f aca="true" t="shared" si="3" ref="H116:H144">IF(OR(G116=0,G116=G115),"",G116)</f>
        <v>ارتفاع بلوک : ۲۵۰ میلی‌متر</v>
      </c>
      <c r="I116" s="108"/>
      <c r="J116" s="108">
        <v>2</v>
      </c>
      <c r="K116" s="108">
        <f aca="true" t="shared" si="4" ref="K116:K144">$C$115*1000000+$I$115*10000+J116*100+1</f>
        <v>7010201</v>
      </c>
      <c r="L116" s="108">
        <f>IF(OR(L115=L114,L115=0),0,VLOOKUP(K116,DataBase8!E4:J234,4,TRUE))</f>
        <v>0</v>
      </c>
      <c r="M116" s="109">
        <f t="shared" si="0"/>
      </c>
      <c r="N116" s="108"/>
      <c r="O116" s="108">
        <v>2</v>
      </c>
      <c r="P116" s="111">
        <f aca="true" t="shared" si="5" ref="P116:P144">$C$115*1000000+$I$115*10000+$N$115*100+O116</f>
        <v>7010102</v>
      </c>
      <c r="Q116" s="111">
        <f>VLOOKUP(P116,DataBase8!E4:J234,5,TRUE)</f>
        <v>250</v>
      </c>
      <c r="R116" s="111">
        <f t="shared" si="1"/>
      </c>
      <c r="S116" s="20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</row>
    <row r="117" spans="1:39" s="36" customFormat="1" ht="15.75">
      <c r="A117" s="104">
        <v>2</v>
      </c>
      <c r="B117" s="112" t="s">
        <v>516</v>
      </c>
      <c r="C117" s="106"/>
      <c r="D117" s="106">
        <v>3</v>
      </c>
      <c r="E117" s="106">
        <f t="shared" si="2"/>
        <v>7030101</v>
      </c>
      <c r="F117" s="108"/>
      <c r="G117" s="108" t="str">
        <f>IF(G116=0,0,VLOOKUP(E117,DataBase8!E4:J235,3,TRUE))</f>
        <v>ارتفاع بلوک : ۲۵۰ میلی‌متر</v>
      </c>
      <c r="H117" s="109">
        <f t="shared" si="3"/>
      </c>
      <c r="I117" s="108"/>
      <c r="J117" s="108">
        <v>3</v>
      </c>
      <c r="K117" s="108">
        <f t="shared" si="4"/>
        <v>7010301</v>
      </c>
      <c r="L117" s="108">
        <f>IF(OR(L116=L115,L116=0),0,VLOOKUP(K117,DataBase8!E4:J235,4,TRUE))</f>
        <v>0</v>
      </c>
      <c r="M117" s="109">
        <f t="shared" si="0"/>
      </c>
      <c r="N117" s="108"/>
      <c r="O117" s="108">
        <v>3</v>
      </c>
      <c r="P117" s="111">
        <f t="shared" si="5"/>
        <v>7010103</v>
      </c>
      <c r="Q117" s="111">
        <f>VLOOKUP(P117,DataBase8!E4:J235,5,TRUE)</f>
        <v>250</v>
      </c>
      <c r="R117" s="111">
        <f t="shared" si="1"/>
      </c>
      <c r="S117" s="20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</row>
    <row r="118" spans="1:39" s="36" customFormat="1" ht="15.75">
      <c r="A118" s="104">
        <v>3</v>
      </c>
      <c r="B118" s="112" t="s">
        <v>517</v>
      </c>
      <c r="C118" s="106"/>
      <c r="D118" s="106">
        <v>4</v>
      </c>
      <c r="E118" s="106">
        <f t="shared" si="2"/>
        <v>7040101</v>
      </c>
      <c r="F118" s="108"/>
      <c r="G118" s="108" t="str">
        <f>IF(G117=0,0,VLOOKUP(E118,DataBase8!E4:J236,3,TRUE))</f>
        <v>ارتفاع بلوک : ۲۵۰ میلی‌متر</v>
      </c>
      <c r="H118" s="109">
        <f t="shared" si="3"/>
      </c>
      <c r="I118" s="108"/>
      <c r="J118" s="108">
        <v>4</v>
      </c>
      <c r="K118" s="108">
        <f t="shared" si="4"/>
        <v>7010401</v>
      </c>
      <c r="L118" s="108">
        <f>IF(OR(L117=L116,L117=0),0,VLOOKUP(K118,DataBase8!E4:J236,4,TRUE))</f>
        <v>0</v>
      </c>
      <c r="M118" s="109">
        <f t="shared" si="0"/>
      </c>
      <c r="N118" s="108"/>
      <c r="O118" s="108">
        <v>4</v>
      </c>
      <c r="P118" s="111">
        <f t="shared" si="5"/>
        <v>7010104</v>
      </c>
      <c r="Q118" s="111">
        <f>VLOOKUP(P118,DataBase8!E4:J236,5,TRUE)</f>
        <v>250</v>
      </c>
      <c r="R118" s="111">
        <f t="shared" si="1"/>
      </c>
      <c r="S118" s="20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</row>
    <row r="119" spans="1:39" s="36" customFormat="1" ht="15.75">
      <c r="A119" s="104">
        <v>4</v>
      </c>
      <c r="B119" s="112" t="s">
        <v>518</v>
      </c>
      <c r="C119" s="106"/>
      <c r="D119" s="106">
        <v>5</v>
      </c>
      <c r="E119" s="106">
        <f t="shared" si="2"/>
        <v>7050101</v>
      </c>
      <c r="F119" s="108"/>
      <c r="G119" s="108" t="str">
        <f>IF(G118=0,0,VLOOKUP(E119,DataBase8!E4:J237,3,TRUE))</f>
        <v>ارتفاع بلوک : ۲۵۰ میلی‌متر</v>
      </c>
      <c r="H119" s="109">
        <f t="shared" si="3"/>
      </c>
      <c r="I119" s="108"/>
      <c r="J119" s="108">
        <v>5</v>
      </c>
      <c r="K119" s="108">
        <f t="shared" si="4"/>
        <v>7010501</v>
      </c>
      <c r="L119" s="108">
        <f>IF(OR(L118=L117,L118=0),0,VLOOKUP(K119,DataBase8!E4:J237,4,TRUE))</f>
        <v>0</v>
      </c>
      <c r="M119" s="109">
        <f t="shared" si="0"/>
      </c>
      <c r="N119" s="108"/>
      <c r="O119" s="108">
        <v>5</v>
      </c>
      <c r="P119" s="111">
        <f t="shared" si="5"/>
        <v>7010105</v>
      </c>
      <c r="Q119" s="111">
        <f>VLOOKUP(P119,DataBase8!E5:J237,5,TRUE)</f>
        <v>250</v>
      </c>
      <c r="R119" s="111">
        <f t="shared" si="1"/>
      </c>
      <c r="S119" s="20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</row>
    <row r="120" spans="1:39" s="36" customFormat="1" ht="15.75">
      <c r="A120" s="104">
        <v>5</v>
      </c>
      <c r="B120" s="112" t="s">
        <v>525</v>
      </c>
      <c r="C120" s="106"/>
      <c r="D120" s="106">
        <v>6</v>
      </c>
      <c r="E120" s="106">
        <f t="shared" si="2"/>
        <v>7060101</v>
      </c>
      <c r="F120" s="108"/>
      <c r="G120" s="108" t="str">
        <f>IF(G119=0,0,VLOOKUP(E120,DataBase8!E4:J238,3,TRUE))</f>
        <v>ارتفاع بلوک : ۲۵۰ میلی‌متر</v>
      </c>
      <c r="H120" s="109">
        <f t="shared" si="3"/>
      </c>
      <c r="I120" s="108"/>
      <c r="J120" s="108">
        <v>6</v>
      </c>
      <c r="K120" s="108">
        <f t="shared" si="4"/>
        <v>7010601</v>
      </c>
      <c r="L120" s="108">
        <f>IF(OR(L119=L118,L119=0),0,VLOOKUP(K120,DataBase8!E4:J238,4,TRUE))</f>
        <v>0</v>
      </c>
      <c r="M120" s="109">
        <f t="shared" si="0"/>
      </c>
      <c r="N120" s="108"/>
      <c r="O120" s="108">
        <v>6</v>
      </c>
      <c r="P120" s="111">
        <f t="shared" si="5"/>
        <v>7010106</v>
      </c>
      <c r="Q120" s="111">
        <f>VLOOKUP(P120,DataBase8!E6:J238,5,TRUE)</f>
        <v>250</v>
      </c>
      <c r="R120" s="111">
        <f t="shared" si="1"/>
      </c>
      <c r="S120" s="20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</row>
    <row r="121" spans="1:39" s="36" customFormat="1" ht="15.75">
      <c r="A121" s="21">
        <v>6</v>
      </c>
      <c r="B121" s="112" t="s">
        <v>528</v>
      </c>
      <c r="C121" s="106"/>
      <c r="D121" s="106">
        <v>7</v>
      </c>
      <c r="E121" s="106">
        <f t="shared" si="2"/>
        <v>7070101</v>
      </c>
      <c r="F121" s="108"/>
      <c r="G121" s="108" t="str">
        <f>IF(G120=0,0,VLOOKUP(E121,DataBase8!E4:J239,3,TRUE))</f>
        <v>ارتفاع بلوک : ۲۵۰ میلی‌متر</v>
      </c>
      <c r="H121" s="109">
        <f t="shared" si="3"/>
      </c>
      <c r="I121" s="108"/>
      <c r="J121" s="108">
        <v>7</v>
      </c>
      <c r="K121" s="108">
        <f t="shared" si="4"/>
        <v>7010701</v>
      </c>
      <c r="L121" s="108">
        <f>IF(OR(L120=L119,L120=0),0,VLOOKUP(K121,DataBase8!E4:J239,4,TRUE))</f>
        <v>0</v>
      </c>
      <c r="M121" s="109">
        <f t="shared" si="0"/>
      </c>
      <c r="N121" s="108"/>
      <c r="O121" s="108">
        <v>7</v>
      </c>
      <c r="P121" s="111">
        <f t="shared" si="5"/>
        <v>7010107</v>
      </c>
      <c r="Q121" s="111">
        <f>VLOOKUP(P121,DataBase8!E7:J239,5,TRUE)</f>
        <v>250</v>
      </c>
      <c r="R121" s="111">
        <f>IF(OR(Q121=0,Q120="",Q121=Q120,R120=""),"",Q121)</f>
      </c>
      <c r="S121" s="20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</row>
    <row r="122" spans="1:39" ht="15.75">
      <c r="A122" s="104">
        <v>7</v>
      </c>
      <c r="B122" s="112" t="s">
        <v>529</v>
      </c>
      <c r="C122" s="106"/>
      <c r="D122" s="106">
        <v>8</v>
      </c>
      <c r="E122" s="106">
        <f t="shared" si="2"/>
        <v>7080101</v>
      </c>
      <c r="F122" s="108"/>
      <c r="G122" s="108" t="str">
        <f>IF(G121=0,0,VLOOKUP(E122,DataBase8!E4:J240,3,TRUE))</f>
        <v>ارتفاع بلوک : ۲۵۰ میلی‌متر</v>
      </c>
      <c r="H122" s="109">
        <f t="shared" si="3"/>
      </c>
      <c r="I122" s="108"/>
      <c r="J122" s="108">
        <v>8</v>
      </c>
      <c r="K122" s="108">
        <f t="shared" si="4"/>
        <v>7010801</v>
      </c>
      <c r="L122" s="108">
        <f>IF(OR(L121=L120,L121=0),0,VLOOKUP(K122,DataBase8!E4:J240,4,TRUE))</f>
        <v>0</v>
      </c>
      <c r="M122" s="109">
        <f t="shared" si="0"/>
      </c>
      <c r="N122" s="108"/>
      <c r="O122" s="108">
        <v>8</v>
      </c>
      <c r="P122" s="111">
        <f t="shared" si="5"/>
        <v>7010108</v>
      </c>
      <c r="Q122" s="111">
        <f>VLOOKUP(P122,DataBase8!E8:J240,5,TRUE)</f>
        <v>250</v>
      </c>
      <c r="R122" s="111">
        <f>IF(OR(Q122=Q121,R121=""),"",Q122)</f>
      </c>
      <c r="S122" s="20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</row>
    <row r="123" spans="1:39" ht="15.75">
      <c r="A123" s="104">
        <v>8</v>
      </c>
      <c r="B123" s="112" t="s">
        <v>532</v>
      </c>
      <c r="C123" s="106"/>
      <c r="D123" s="106">
        <v>9</v>
      </c>
      <c r="E123" s="106">
        <f t="shared" si="2"/>
        <v>7090101</v>
      </c>
      <c r="F123" s="108"/>
      <c r="G123" s="108" t="str">
        <f>IF(G122=0,0,VLOOKUP(E123,DataBase8!E4:J241,3,TRUE))</f>
        <v>ارتفاع بلوک : ۲۵۰ میلی‌متر</v>
      </c>
      <c r="H123" s="109">
        <f t="shared" si="3"/>
      </c>
      <c r="I123" s="108"/>
      <c r="J123" s="108">
        <v>9</v>
      </c>
      <c r="K123" s="108">
        <f t="shared" si="4"/>
        <v>7010901</v>
      </c>
      <c r="L123" s="108">
        <f>IF(OR(L122=L121,L122=0),0,VLOOKUP(K123,DataBase8!E4:J241,4,TRUE))</f>
        <v>0</v>
      </c>
      <c r="M123" s="109">
        <f>IF(OR(OR(L123=0,L122=""),L123=L122),"",L123)</f>
      </c>
      <c r="N123" s="108"/>
      <c r="O123" s="108">
        <v>9</v>
      </c>
      <c r="P123" s="111">
        <f t="shared" si="5"/>
        <v>7010109</v>
      </c>
      <c r="Q123" s="111">
        <f>VLOOKUP(P123,DataBase8!E9:J241,5,TRUE)</f>
        <v>250</v>
      </c>
      <c r="R123" s="111">
        <f>IF(OR(Q123=Q122,R122=""),"",Q123)</f>
      </c>
      <c r="S123" s="20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</row>
    <row r="124" spans="1:39" ht="15.75">
      <c r="A124" s="104">
        <v>9</v>
      </c>
      <c r="B124" s="112" t="s">
        <v>558</v>
      </c>
      <c r="C124" s="106"/>
      <c r="D124" s="106">
        <v>10</v>
      </c>
      <c r="E124" s="106">
        <f t="shared" si="2"/>
        <v>7100101</v>
      </c>
      <c r="F124" s="108"/>
      <c r="G124" s="108" t="str">
        <f>IF(G123=0,0,VLOOKUP(E124,DataBase8!E5:J242,3,TRUE))</f>
        <v>ارتفاع بلوک : ۲۵۰ میلی‌متر</v>
      </c>
      <c r="H124" s="109">
        <f t="shared" si="3"/>
      </c>
      <c r="I124" s="108"/>
      <c r="J124" s="108">
        <v>10</v>
      </c>
      <c r="K124" s="108">
        <f t="shared" si="4"/>
        <v>7011001</v>
      </c>
      <c r="L124" s="108">
        <f>IF(OR(L123=L122,L123=0),0,VLOOKUP(K124,DataBase8!E4:J242,4,TRUE))</f>
        <v>0</v>
      </c>
      <c r="M124" s="109">
        <f aca="true" t="shared" si="6" ref="M124:M133">IF(OR(OR(L124=0,L123=""),L124=L123),"",L124)</f>
      </c>
      <c r="N124" s="108"/>
      <c r="O124" s="108">
        <v>10</v>
      </c>
      <c r="P124" s="111">
        <f t="shared" si="5"/>
        <v>7010110</v>
      </c>
      <c r="Q124" s="111">
        <f>VLOOKUP(P124,DataBase8!E10:J242,5,TRUE)</f>
        <v>250</v>
      </c>
      <c r="R124" s="111">
        <f>IF(OR(Q124=Q123,R123=""),"",Q124)</f>
      </c>
      <c r="S124" s="20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</row>
    <row r="125" spans="1:39" ht="31.5">
      <c r="A125" s="104">
        <v>10</v>
      </c>
      <c r="B125" s="112" t="s">
        <v>548</v>
      </c>
      <c r="C125" s="106"/>
      <c r="D125" s="106">
        <v>11</v>
      </c>
      <c r="E125" s="106">
        <f t="shared" si="2"/>
        <v>7110101</v>
      </c>
      <c r="F125" s="108"/>
      <c r="G125" s="108" t="str">
        <f>IF(G124=0,0,VLOOKUP(E125,DataBase8!E6:J243,3,TRUE))</f>
        <v>ارتفاع بلوک : ۲۵۰ میلی‌متر</v>
      </c>
      <c r="H125" s="109">
        <f t="shared" si="3"/>
      </c>
      <c r="I125" s="108"/>
      <c r="J125" s="108">
        <v>11</v>
      </c>
      <c r="K125" s="108">
        <f t="shared" si="4"/>
        <v>7011101</v>
      </c>
      <c r="L125" s="108">
        <f>IF(OR(L124=L123,L124=0),0,VLOOKUP(K125,DataBase8!E5:J243,4,TRUE))</f>
        <v>0</v>
      </c>
      <c r="M125" s="109">
        <f t="shared" si="6"/>
      </c>
      <c r="N125" s="108"/>
      <c r="O125" s="108">
        <v>11</v>
      </c>
      <c r="P125" s="111">
        <f t="shared" si="5"/>
        <v>7010111</v>
      </c>
      <c r="Q125" s="111">
        <f>VLOOKUP(P125,DataBase8!E11:J243,5,TRUE)</f>
        <v>250</v>
      </c>
      <c r="R125" s="111">
        <f>IF(OR(Q125=Q124,R124=""),"",Q125)</f>
      </c>
      <c r="S125" s="20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</row>
    <row r="126" spans="1:39" ht="31.5">
      <c r="A126" s="104">
        <v>11</v>
      </c>
      <c r="B126" s="112" t="s">
        <v>555</v>
      </c>
      <c r="C126" s="106"/>
      <c r="D126" s="106">
        <v>12</v>
      </c>
      <c r="E126" s="106">
        <f t="shared" si="2"/>
        <v>7120101</v>
      </c>
      <c r="F126" s="108"/>
      <c r="G126" s="108" t="str">
        <f>IF(G125=0,0,VLOOKUP(E126,DataBase8!E7:J244,3,TRUE))</f>
        <v>ارتفاع بلوک : ۲۵۰ میلی‌متر</v>
      </c>
      <c r="H126" s="109">
        <f t="shared" si="3"/>
      </c>
      <c r="I126" s="108"/>
      <c r="J126" s="108">
        <v>12</v>
      </c>
      <c r="K126" s="108">
        <f t="shared" si="4"/>
        <v>7011201</v>
      </c>
      <c r="L126" s="108">
        <f>IF(OR(L125=L124,L125=0),0,VLOOKUP(K126,DataBase8!E6:J244,4,TRUE))</f>
        <v>0</v>
      </c>
      <c r="M126" s="109">
        <f t="shared" si="6"/>
      </c>
      <c r="N126" s="108"/>
      <c r="O126" s="108">
        <v>12</v>
      </c>
      <c r="P126" s="111">
        <f t="shared" si="5"/>
        <v>7010112</v>
      </c>
      <c r="Q126" s="111">
        <f>VLOOKUP(P126,DataBase8!E12:J244,5,TRUE)</f>
        <v>250</v>
      </c>
      <c r="R126" s="111">
        <f aca="true" t="shared" si="7" ref="R126:R144">IF(OR(Q126=0,Q125="",Q126=Q125,R125=""),"",Q126)</f>
      </c>
      <c r="S126" s="20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</row>
    <row r="127" spans="1:39" ht="31.5">
      <c r="A127" s="104">
        <v>12</v>
      </c>
      <c r="B127" s="112" t="s">
        <v>556</v>
      </c>
      <c r="C127" s="106"/>
      <c r="D127" s="106">
        <v>13</v>
      </c>
      <c r="E127" s="106">
        <f t="shared" si="2"/>
        <v>7130101</v>
      </c>
      <c r="F127" s="108"/>
      <c r="G127" s="108" t="str">
        <f>IF(G126=0,0,VLOOKUP(E127,DataBase8!E8:J245,3,TRUE))</f>
        <v>ارتفاع بلوک : ۲۵۰ میلی‌متر</v>
      </c>
      <c r="H127" s="109">
        <f t="shared" si="3"/>
      </c>
      <c r="I127" s="108"/>
      <c r="J127" s="108">
        <v>13</v>
      </c>
      <c r="K127" s="108">
        <f t="shared" si="4"/>
        <v>7011301</v>
      </c>
      <c r="L127" s="108">
        <f>IF(OR(L126=L125,L126=0),0,VLOOKUP(K127,DataBase8!E7:J245,4,TRUE))</f>
        <v>0</v>
      </c>
      <c r="M127" s="109">
        <f t="shared" si="6"/>
      </c>
      <c r="N127" s="108"/>
      <c r="O127" s="108">
        <v>13</v>
      </c>
      <c r="P127" s="111">
        <f t="shared" si="5"/>
        <v>7010113</v>
      </c>
      <c r="Q127" s="111">
        <f>VLOOKUP(P127,DataBase8!E13:J245,5,TRUE)</f>
        <v>250</v>
      </c>
      <c r="R127" s="111">
        <f t="shared" si="7"/>
      </c>
      <c r="S127" s="20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</row>
    <row r="128" spans="1:39" ht="31.5">
      <c r="A128" s="104">
        <v>13</v>
      </c>
      <c r="B128" s="112" t="s">
        <v>557</v>
      </c>
      <c r="C128" s="106"/>
      <c r="D128" s="106">
        <v>14</v>
      </c>
      <c r="E128" s="106">
        <f t="shared" si="2"/>
        <v>7140101</v>
      </c>
      <c r="F128" s="108"/>
      <c r="G128" s="108" t="str">
        <f>IF(G127=0,0,VLOOKUP(E128,DataBase8!E9:J246,3,TRUE))</f>
        <v>ارتفاع بلوک : ۲۵۰ میلی‌متر</v>
      </c>
      <c r="H128" s="109">
        <f t="shared" si="3"/>
      </c>
      <c r="I128" s="108"/>
      <c r="J128" s="108">
        <v>14</v>
      </c>
      <c r="K128" s="108">
        <f t="shared" si="4"/>
        <v>7011401</v>
      </c>
      <c r="L128" s="108">
        <f>IF(OR(L127=L126,L127=0),0,VLOOKUP(K128,DataBase8!E8:J246,4,TRUE))</f>
        <v>0</v>
      </c>
      <c r="M128" s="109">
        <f t="shared" si="6"/>
      </c>
      <c r="N128" s="108"/>
      <c r="O128" s="108">
        <v>14</v>
      </c>
      <c r="P128" s="111">
        <f t="shared" si="5"/>
        <v>7010114</v>
      </c>
      <c r="Q128" s="111">
        <f>VLOOKUP(P128,DataBase8!E14:J246,5,TRUE)</f>
        <v>250</v>
      </c>
      <c r="R128" s="111">
        <f t="shared" si="7"/>
      </c>
      <c r="S128" s="20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</row>
    <row r="129" spans="1:39" ht="15.75">
      <c r="A129" s="104"/>
      <c r="B129" s="112"/>
      <c r="C129" s="106"/>
      <c r="D129" s="106">
        <v>15</v>
      </c>
      <c r="E129" s="106">
        <f t="shared" si="2"/>
        <v>7150101</v>
      </c>
      <c r="F129" s="108"/>
      <c r="G129" s="108" t="str">
        <f>IF(G128=0,0,VLOOKUP(E129,DataBase8!E10:J247,3,TRUE))</f>
        <v>ارتفاع بلوک : ۲۵۰ میلی‌متر</v>
      </c>
      <c r="H129" s="109">
        <f t="shared" si="3"/>
      </c>
      <c r="I129" s="108"/>
      <c r="J129" s="108">
        <v>15</v>
      </c>
      <c r="K129" s="108">
        <f t="shared" si="4"/>
        <v>7011501</v>
      </c>
      <c r="L129" s="108">
        <f>IF(OR(L128=L127,L128=0),0,VLOOKUP(K129,DataBase8!E9:J247,4,TRUE))</f>
        <v>0</v>
      </c>
      <c r="M129" s="109">
        <f t="shared" si="6"/>
      </c>
      <c r="N129" s="108"/>
      <c r="O129" s="108">
        <v>15</v>
      </c>
      <c r="P129" s="111">
        <f t="shared" si="5"/>
        <v>7010115</v>
      </c>
      <c r="Q129" s="111">
        <f>VLOOKUP(P129,DataBase8!E15:J247,5,TRUE)</f>
        <v>250</v>
      </c>
      <c r="R129" s="111">
        <f t="shared" si="7"/>
      </c>
      <c r="S129" s="20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</row>
    <row r="130" spans="1:39" ht="15.75">
      <c r="A130" s="104"/>
      <c r="B130" s="106"/>
      <c r="C130" s="106"/>
      <c r="D130" s="106">
        <v>16</v>
      </c>
      <c r="E130" s="106">
        <f t="shared" si="2"/>
        <v>7160101</v>
      </c>
      <c r="F130" s="108"/>
      <c r="G130" s="108" t="str">
        <f>IF(G129=0,0,VLOOKUP(E130,DataBase8!E11:J248,3,TRUE))</f>
        <v>ارتفاع بلوک : ۲۵۰ میلی‌متر</v>
      </c>
      <c r="H130" s="109">
        <f t="shared" si="3"/>
      </c>
      <c r="I130" s="108"/>
      <c r="J130" s="108">
        <v>16</v>
      </c>
      <c r="K130" s="108">
        <f t="shared" si="4"/>
        <v>7011601</v>
      </c>
      <c r="L130" s="108">
        <f>IF(OR(L129=L128,L129=0),0,VLOOKUP(K130,DataBase8!E10:J248,4,TRUE))</f>
        <v>0</v>
      </c>
      <c r="M130" s="109">
        <f t="shared" si="6"/>
      </c>
      <c r="N130" s="108"/>
      <c r="O130" s="108">
        <v>16</v>
      </c>
      <c r="P130" s="111">
        <f t="shared" si="5"/>
        <v>7010116</v>
      </c>
      <c r="Q130" s="111">
        <f>VLOOKUP(P130,DataBase8!E16:J248,5,TRUE)</f>
        <v>250</v>
      </c>
      <c r="R130" s="111">
        <f t="shared" si="7"/>
      </c>
      <c r="S130" s="20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</row>
    <row r="131" spans="1:39" ht="15.75">
      <c r="A131" s="104"/>
      <c r="B131" s="106"/>
      <c r="C131" s="106"/>
      <c r="D131" s="106">
        <v>17</v>
      </c>
      <c r="E131" s="106">
        <f t="shared" si="2"/>
        <v>7170101</v>
      </c>
      <c r="F131" s="108"/>
      <c r="G131" s="108" t="str">
        <f>IF(G130=0,0,VLOOKUP(E131,DataBase8!E12:J249,3,TRUE))</f>
        <v>ارتفاع بلوک : ۲۵۰ میلی‌متر</v>
      </c>
      <c r="H131" s="109">
        <f t="shared" si="3"/>
      </c>
      <c r="I131" s="108"/>
      <c r="J131" s="108">
        <v>17</v>
      </c>
      <c r="K131" s="108">
        <f t="shared" si="4"/>
        <v>7011701</v>
      </c>
      <c r="L131" s="108">
        <f>IF(OR(L130=L129,L130=0),0,VLOOKUP(K131,DataBase8!E11:J249,4,TRUE))</f>
        <v>0</v>
      </c>
      <c r="M131" s="109">
        <f t="shared" si="6"/>
      </c>
      <c r="N131" s="108"/>
      <c r="O131" s="108">
        <v>17</v>
      </c>
      <c r="P131" s="111">
        <f t="shared" si="5"/>
        <v>7010117</v>
      </c>
      <c r="Q131" s="111">
        <f>VLOOKUP(P131,DataBase8!E17:J249,5,TRUE)</f>
        <v>250</v>
      </c>
      <c r="R131" s="111">
        <f t="shared" si="7"/>
      </c>
      <c r="S131" s="20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</row>
    <row r="132" spans="1:39" ht="15.75">
      <c r="A132" s="104"/>
      <c r="B132" s="106"/>
      <c r="C132" s="106"/>
      <c r="D132" s="106">
        <v>18</v>
      </c>
      <c r="E132" s="106">
        <f t="shared" si="2"/>
        <v>7180101</v>
      </c>
      <c r="F132" s="108"/>
      <c r="G132" s="108" t="str">
        <f>IF(G131=0,0,VLOOKUP(E132,DataBase8!E13:J250,3,TRUE))</f>
        <v>ارتفاع بلوک : ۲۵۰ میلی‌متر</v>
      </c>
      <c r="H132" s="109">
        <f t="shared" si="3"/>
      </c>
      <c r="I132" s="108"/>
      <c r="J132" s="108">
        <v>18</v>
      </c>
      <c r="K132" s="108">
        <f t="shared" si="4"/>
        <v>7011801</v>
      </c>
      <c r="L132" s="108">
        <f>IF(OR(L131=L130,L131=0),0,VLOOKUP(K132,DataBase8!E12:J250,4,TRUE))</f>
        <v>0</v>
      </c>
      <c r="M132" s="109">
        <f t="shared" si="6"/>
      </c>
      <c r="N132" s="108"/>
      <c r="O132" s="108">
        <v>18</v>
      </c>
      <c r="P132" s="111">
        <f t="shared" si="5"/>
        <v>7010118</v>
      </c>
      <c r="Q132" s="111">
        <f>VLOOKUP(P132,DataBase8!E18:J250,5,TRUE)</f>
        <v>250</v>
      </c>
      <c r="R132" s="111">
        <f t="shared" si="7"/>
      </c>
      <c r="S132" s="20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</row>
    <row r="133" spans="1:39" ht="15.75">
      <c r="A133" s="104"/>
      <c r="B133" s="106"/>
      <c r="C133" s="106"/>
      <c r="D133" s="106">
        <v>19</v>
      </c>
      <c r="E133" s="106">
        <f t="shared" si="2"/>
        <v>7190101</v>
      </c>
      <c r="F133" s="108"/>
      <c r="G133" s="108" t="str">
        <f>IF(G132=0,0,VLOOKUP(E133,DataBase8!E14:J251,3,TRUE))</f>
        <v>ارتفاع بلوک : ۲۵۰ میلی‌متر</v>
      </c>
      <c r="H133" s="109">
        <f t="shared" si="3"/>
      </c>
      <c r="I133" s="108"/>
      <c r="J133" s="108">
        <v>19</v>
      </c>
      <c r="K133" s="108">
        <f t="shared" si="4"/>
        <v>7011901</v>
      </c>
      <c r="L133" s="108">
        <f>IF(OR(L132=L131,L132=0),0,VLOOKUP(K133,DataBase8!E13:J251,4,TRUE))</f>
        <v>0</v>
      </c>
      <c r="M133" s="109">
        <f t="shared" si="6"/>
      </c>
      <c r="N133" s="108"/>
      <c r="O133" s="108">
        <v>19</v>
      </c>
      <c r="P133" s="111">
        <f t="shared" si="5"/>
        <v>7010119</v>
      </c>
      <c r="Q133" s="111">
        <f>VLOOKUP(P133,DataBase8!E19:J251,5,TRUE)</f>
        <v>250</v>
      </c>
      <c r="R133" s="111">
        <f t="shared" si="7"/>
      </c>
      <c r="S133" s="20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</row>
    <row r="134" spans="1:39" ht="15.75">
      <c r="A134" s="105"/>
      <c r="B134" s="108"/>
      <c r="C134" s="108"/>
      <c r="D134" s="108">
        <v>20</v>
      </c>
      <c r="E134" s="106">
        <f t="shared" si="2"/>
        <v>7200101</v>
      </c>
      <c r="F134" s="108"/>
      <c r="G134" s="108" t="str">
        <f>IF(G133=0,0,VLOOKUP(E134,DataBase8!E15:J252,3,TRUE))</f>
        <v>ارتفاع بلوک : ۲۵۰ میلی‌متر</v>
      </c>
      <c r="H134" s="109">
        <f t="shared" si="3"/>
      </c>
      <c r="I134" s="108"/>
      <c r="J134" s="108">
        <v>20</v>
      </c>
      <c r="K134" s="108">
        <f t="shared" si="4"/>
        <v>7012001</v>
      </c>
      <c r="L134" s="108">
        <f>IF(OR(L133=L132,L133=0),0,VLOOKUP(K134,DataBase8!E14:J252,4,TRUE))</f>
        <v>0</v>
      </c>
      <c r="M134" s="109">
        <f aca="true" t="shared" si="8" ref="M134:M144">IF(OR(L134=0,L134=L133),"",L134)</f>
      </c>
      <c r="N134" s="108"/>
      <c r="O134" s="108">
        <v>20</v>
      </c>
      <c r="P134" s="111">
        <f t="shared" si="5"/>
        <v>7010120</v>
      </c>
      <c r="Q134" s="111">
        <f>VLOOKUP(P134,DataBase8!E20:J252,5,TRUE)</f>
        <v>250</v>
      </c>
      <c r="R134" s="111">
        <f t="shared" si="7"/>
      </c>
      <c r="S134" s="20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</row>
    <row r="135" spans="1:39" ht="15.75">
      <c r="A135" s="105"/>
      <c r="B135" s="108"/>
      <c r="C135" s="108"/>
      <c r="D135" s="108">
        <v>21</v>
      </c>
      <c r="E135" s="106">
        <f t="shared" si="2"/>
        <v>7210101</v>
      </c>
      <c r="F135" s="108"/>
      <c r="G135" s="108" t="str">
        <f>IF(G134=0,0,VLOOKUP(E135,DataBase8!E16:J253,3,TRUE))</f>
        <v>ارتفاع بلوک : ۲۵۰ میلی‌متر</v>
      </c>
      <c r="H135" s="109">
        <f t="shared" si="3"/>
      </c>
      <c r="I135" s="108"/>
      <c r="J135" s="108">
        <v>21</v>
      </c>
      <c r="K135" s="108">
        <f t="shared" si="4"/>
        <v>7012101</v>
      </c>
      <c r="L135" s="108">
        <f>IF(OR(L134=L133,L134=0),0,VLOOKUP(K135,DataBase8!E15:J253,4,TRUE))</f>
        <v>0</v>
      </c>
      <c r="M135" s="109">
        <f t="shared" si="8"/>
      </c>
      <c r="N135" s="108"/>
      <c r="O135" s="108">
        <v>21</v>
      </c>
      <c r="P135" s="111">
        <f t="shared" si="5"/>
        <v>7010121</v>
      </c>
      <c r="Q135" s="111">
        <f>VLOOKUP(P135,DataBase8!E21:J253,5,TRUE)</f>
        <v>250</v>
      </c>
      <c r="R135" s="111">
        <f t="shared" si="7"/>
      </c>
      <c r="S135" s="20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</row>
    <row r="136" spans="1:39" ht="15.75">
      <c r="A136" s="105"/>
      <c r="B136" s="108"/>
      <c r="C136" s="108"/>
      <c r="D136" s="108">
        <v>22</v>
      </c>
      <c r="E136" s="106">
        <f t="shared" si="2"/>
        <v>7220101</v>
      </c>
      <c r="F136" s="108"/>
      <c r="G136" s="108" t="str">
        <f>IF(G135=0,0,VLOOKUP(E136,DataBase8!E17:J254,3,TRUE))</f>
        <v>ارتفاع بلوک : ۲۵۰ میلی‌متر</v>
      </c>
      <c r="H136" s="109">
        <f t="shared" si="3"/>
      </c>
      <c r="I136" s="108"/>
      <c r="J136" s="108">
        <v>22</v>
      </c>
      <c r="K136" s="108">
        <f t="shared" si="4"/>
        <v>7012201</v>
      </c>
      <c r="L136" s="108">
        <f>IF(OR(L135=L134,L135=0),0,VLOOKUP(K136,DataBase8!E16:J254,4,TRUE))</f>
        <v>0</v>
      </c>
      <c r="M136" s="109">
        <f t="shared" si="8"/>
      </c>
      <c r="N136" s="108"/>
      <c r="O136" s="108">
        <v>22</v>
      </c>
      <c r="P136" s="111">
        <f t="shared" si="5"/>
        <v>7010122</v>
      </c>
      <c r="Q136" s="111">
        <f>VLOOKUP(P136,DataBase8!E22:J254,5,TRUE)</f>
        <v>250</v>
      </c>
      <c r="R136" s="111">
        <f t="shared" si="7"/>
      </c>
      <c r="S136" s="20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</row>
    <row r="137" spans="1:39" ht="15.75">
      <c r="A137" s="105"/>
      <c r="B137" s="108"/>
      <c r="C137" s="108"/>
      <c r="D137" s="108">
        <v>23</v>
      </c>
      <c r="E137" s="106">
        <f t="shared" si="2"/>
        <v>7230101</v>
      </c>
      <c r="F137" s="108"/>
      <c r="G137" s="108" t="str">
        <f>IF(G136=0,0,VLOOKUP(E137,DataBase8!E18:J255,3,TRUE))</f>
        <v>ارتفاع بلوک : ۲۵۰ میلی‌متر</v>
      </c>
      <c r="H137" s="109">
        <f t="shared" si="3"/>
      </c>
      <c r="I137" s="108"/>
      <c r="J137" s="108">
        <v>23</v>
      </c>
      <c r="K137" s="108">
        <f t="shared" si="4"/>
        <v>7012301</v>
      </c>
      <c r="L137" s="108">
        <f>IF(OR(L136=L135,L136=0),0,VLOOKUP(K137,DataBase8!E17:J255,4,TRUE))</f>
        <v>0</v>
      </c>
      <c r="M137" s="109">
        <f t="shared" si="8"/>
      </c>
      <c r="N137" s="108"/>
      <c r="O137" s="108">
        <v>23</v>
      </c>
      <c r="P137" s="111">
        <f t="shared" si="5"/>
        <v>7010123</v>
      </c>
      <c r="Q137" s="111">
        <f>VLOOKUP(P137,DataBase8!E23:J255,5,TRUE)</f>
        <v>250</v>
      </c>
      <c r="R137" s="111">
        <f t="shared" si="7"/>
      </c>
      <c r="S137" s="20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</row>
    <row r="138" spans="1:39" ht="15.75">
      <c r="A138" s="105"/>
      <c r="B138" s="108"/>
      <c r="C138" s="108"/>
      <c r="D138" s="108">
        <v>24</v>
      </c>
      <c r="E138" s="106">
        <f t="shared" si="2"/>
        <v>7240101</v>
      </c>
      <c r="F138" s="108"/>
      <c r="G138" s="108" t="str">
        <f>IF(G137=0,0,VLOOKUP(E138,DataBase8!E19:J256,3,TRUE))</f>
        <v>ارتفاع بلوک : ۲۵۰ میلی‌متر</v>
      </c>
      <c r="H138" s="109">
        <f t="shared" si="3"/>
      </c>
      <c r="I138" s="108"/>
      <c r="J138" s="108">
        <v>24</v>
      </c>
      <c r="K138" s="108">
        <f t="shared" si="4"/>
        <v>7012401</v>
      </c>
      <c r="L138" s="108">
        <f>IF(OR(L137=L136,L137=0),0,VLOOKUP(K138,DataBase8!E18:J256,4,TRUE))</f>
        <v>0</v>
      </c>
      <c r="M138" s="109">
        <f t="shared" si="8"/>
      </c>
      <c r="N138" s="108"/>
      <c r="O138" s="108">
        <v>24</v>
      </c>
      <c r="P138" s="111">
        <f t="shared" si="5"/>
        <v>7010124</v>
      </c>
      <c r="Q138" s="111">
        <f>VLOOKUP(P138,DataBase8!E24:J256,5,TRUE)</f>
        <v>250</v>
      </c>
      <c r="R138" s="111">
        <f t="shared" si="7"/>
      </c>
      <c r="S138" s="20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</row>
    <row r="139" spans="1:39" ht="15.75">
      <c r="A139" s="21"/>
      <c r="B139" s="108"/>
      <c r="C139" s="108"/>
      <c r="D139" s="108">
        <v>25</v>
      </c>
      <c r="E139" s="106">
        <f t="shared" si="2"/>
        <v>7250101</v>
      </c>
      <c r="F139" s="108"/>
      <c r="G139" s="108" t="str">
        <f>IF(G138=0,0,VLOOKUP(E139,DataBase8!E20:J257,3,TRUE))</f>
        <v>ارتفاع بلوک : ۲۵۰ میلی‌متر</v>
      </c>
      <c r="H139" s="109">
        <f t="shared" si="3"/>
      </c>
      <c r="I139" s="108"/>
      <c r="J139" s="108">
        <v>25</v>
      </c>
      <c r="K139" s="108">
        <f t="shared" si="4"/>
        <v>7012501</v>
      </c>
      <c r="L139" s="108">
        <f>IF(OR(L138=L137,L138=0),0,VLOOKUP(K139,DataBase8!E19:J257,4,TRUE))</f>
        <v>0</v>
      </c>
      <c r="M139" s="109">
        <f t="shared" si="8"/>
      </c>
      <c r="N139" s="108"/>
      <c r="O139" s="108">
        <v>25</v>
      </c>
      <c r="P139" s="111">
        <f t="shared" si="5"/>
        <v>7010125</v>
      </c>
      <c r="Q139" s="111">
        <f>VLOOKUP(P139,DataBase8!E25:J257,5,TRUE)</f>
        <v>250</v>
      </c>
      <c r="R139" s="111">
        <f t="shared" si="7"/>
      </c>
      <c r="S139" s="20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</row>
    <row r="140" spans="1:39" ht="15.75">
      <c r="A140" s="105"/>
      <c r="B140" s="108"/>
      <c r="C140" s="108"/>
      <c r="D140" s="108">
        <v>26</v>
      </c>
      <c r="E140" s="106">
        <f t="shared" si="2"/>
        <v>7260101</v>
      </c>
      <c r="F140" s="108"/>
      <c r="G140" s="108" t="str">
        <f>IF(G139=0,0,VLOOKUP(E140,DataBase8!E21:J258,3,TRUE))</f>
        <v>ارتفاع بلوک : ۲۵۰ میلی‌متر</v>
      </c>
      <c r="H140" s="109">
        <f t="shared" si="3"/>
      </c>
      <c r="I140" s="108"/>
      <c r="J140" s="108">
        <v>26</v>
      </c>
      <c r="K140" s="108">
        <f t="shared" si="4"/>
        <v>7012601</v>
      </c>
      <c r="L140" s="108">
        <f>IF(OR(L139=L138,L139=0),0,VLOOKUP(K140,DataBase8!E20:J258,4,TRUE))</f>
        <v>0</v>
      </c>
      <c r="M140" s="109">
        <f t="shared" si="8"/>
      </c>
      <c r="N140" s="108"/>
      <c r="O140" s="108">
        <v>26</v>
      </c>
      <c r="P140" s="111">
        <f t="shared" si="5"/>
        <v>7010126</v>
      </c>
      <c r="Q140" s="111">
        <f>VLOOKUP(P140,DataBase8!E26:J258,5,TRUE)</f>
        <v>250</v>
      </c>
      <c r="R140" s="111">
        <f t="shared" si="7"/>
      </c>
      <c r="S140" s="20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</row>
    <row r="141" spans="1:39" ht="15.75">
      <c r="A141" s="105"/>
      <c r="B141" s="108"/>
      <c r="C141" s="108"/>
      <c r="D141" s="108">
        <v>27</v>
      </c>
      <c r="E141" s="106">
        <f t="shared" si="2"/>
        <v>7270101</v>
      </c>
      <c r="F141" s="108"/>
      <c r="G141" s="108" t="str">
        <f>IF(G140=0,0,VLOOKUP(E141,DataBase8!E22:J259,3,TRUE))</f>
        <v>ارتفاع بلوک : ۲۵۰ میلی‌متر</v>
      </c>
      <c r="H141" s="109">
        <f t="shared" si="3"/>
      </c>
      <c r="I141" s="108"/>
      <c r="J141" s="108">
        <v>27</v>
      </c>
      <c r="K141" s="108">
        <f t="shared" si="4"/>
        <v>7012701</v>
      </c>
      <c r="L141" s="108">
        <f>IF(OR(L140=L139,L140=0),0,VLOOKUP(K141,DataBase8!E21:J259,4,TRUE))</f>
        <v>0</v>
      </c>
      <c r="M141" s="109">
        <f t="shared" si="8"/>
      </c>
      <c r="N141" s="108"/>
      <c r="O141" s="108">
        <v>27</v>
      </c>
      <c r="P141" s="111">
        <f t="shared" si="5"/>
        <v>7010127</v>
      </c>
      <c r="Q141" s="111">
        <f>VLOOKUP(P141,DataBase8!E27:J259,5,TRUE)</f>
        <v>250</v>
      </c>
      <c r="R141" s="111">
        <f t="shared" si="7"/>
      </c>
      <c r="S141" s="20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</row>
    <row r="142" spans="1:39" ht="15.75">
      <c r="A142" s="105"/>
      <c r="B142" s="108"/>
      <c r="C142" s="108"/>
      <c r="D142" s="108">
        <v>28</v>
      </c>
      <c r="E142" s="106">
        <f t="shared" si="2"/>
        <v>7280101</v>
      </c>
      <c r="F142" s="108"/>
      <c r="G142" s="108" t="str">
        <f>IF(G141=0,0,VLOOKUP(E142,DataBase8!E23:J260,3,TRUE))</f>
        <v>ارتفاع بلوک : ۲۵۰ میلی‌متر</v>
      </c>
      <c r="H142" s="109">
        <f t="shared" si="3"/>
      </c>
      <c r="I142" s="108"/>
      <c r="J142" s="108">
        <v>28</v>
      </c>
      <c r="K142" s="108">
        <f t="shared" si="4"/>
        <v>7012801</v>
      </c>
      <c r="L142" s="108">
        <f>IF(OR(L141=L140,L141=0),0,VLOOKUP(K142,DataBase8!E22:J260,4,TRUE))</f>
        <v>0</v>
      </c>
      <c r="M142" s="109">
        <f t="shared" si="8"/>
      </c>
      <c r="N142" s="108"/>
      <c r="O142" s="108">
        <v>28</v>
      </c>
      <c r="P142" s="111">
        <f t="shared" si="5"/>
        <v>7010128</v>
      </c>
      <c r="Q142" s="111">
        <f>VLOOKUP(P142,DataBase8!E28:J260,5,TRUE)</f>
        <v>250</v>
      </c>
      <c r="R142" s="111">
        <f t="shared" si="7"/>
      </c>
      <c r="S142" s="20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</row>
    <row r="143" spans="1:39" ht="15.75">
      <c r="A143" s="105"/>
      <c r="B143" s="108"/>
      <c r="C143" s="108"/>
      <c r="D143" s="108">
        <v>29</v>
      </c>
      <c r="E143" s="106">
        <f t="shared" si="2"/>
        <v>7290101</v>
      </c>
      <c r="F143" s="108"/>
      <c r="G143" s="108" t="str">
        <f>IF(G142=0,0,VLOOKUP(E143,DataBase8!E24:J261,3,TRUE))</f>
        <v>ارتفاع بلوک : ۲۵۰ میلی‌متر</v>
      </c>
      <c r="H143" s="109">
        <f t="shared" si="3"/>
      </c>
      <c r="I143" s="108"/>
      <c r="J143" s="108">
        <v>29</v>
      </c>
      <c r="K143" s="108">
        <f t="shared" si="4"/>
        <v>7012901</v>
      </c>
      <c r="L143" s="108">
        <f>IF(OR(L142=L141,L142=0),0,VLOOKUP(K143,DataBase8!E23:J261,4,TRUE))</f>
        <v>0</v>
      </c>
      <c r="M143" s="109">
        <f t="shared" si="8"/>
      </c>
      <c r="N143" s="108"/>
      <c r="O143" s="108">
        <v>29</v>
      </c>
      <c r="P143" s="111">
        <f t="shared" si="5"/>
        <v>7010129</v>
      </c>
      <c r="Q143" s="111">
        <f>VLOOKUP(P143,DataBase8!E29:J261,5,TRUE)</f>
        <v>250</v>
      </c>
      <c r="R143" s="111">
        <f t="shared" si="7"/>
      </c>
      <c r="S143" s="20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</row>
    <row r="144" spans="1:39" ht="15.75">
      <c r="A144" s="105"/>
      <c r="B144" s="108"/>
      <c r="C144" s="108"/>
      <c r="D144" s="108">
        <v>30</v>
      </c>
      <c r="E144" s="106">
        <f t="shared" si="2"/>
        <v>7300101</v>
      </c>
      <c r="F144" s="108"/>
      <c r="G144" s="108" t="str">
        <f>IF(G143=0,0,VLOOKUP(E144,DataBase8!E25:J262,3,TRUE))</f>
        <v>ارتفاع بلوک : ۲۵۰ میلی‌متر</v>
      </c>
      <c r="H144" s="109">
        <f t="shared" si="3"/>
      </c>
      <c r="I144" s="108"/>
      <c r="J144" s="108">
        <v>30</v>
      </c>
      <c r="K144" s="108">
        <f t="shared" si="4"/>
        <v>7013001</v>
      </c>
      <c r="L144" s="108">
        <f>IF(OR(L143=L142,L143=0),0,VLOOKUP(K144,DataBase8!E24:J262,4,TRUE))</f>
        <v>0</v>
      </c>
      <c r="M144" s="109">
        <f t="shared" si="8"/>
      </c>
      <c r="N144" s="108"/>
      <c r="O144" s="108">
        <v>30</v>
      </c>
      <c r="P144" s="111">
        <f t="shared" si="5"/>
        <v>7010130</v>
      </c>
      <c r="Q144" s="111">
        <f>VLOOKUP(P144,DataBase8!E30:J262,5,TRUE)</f>
        <v>250</v>
      </c>
      <c r="R144" s="111">
        <f t="shared" si="7"/>
      </c>
      <c r="S144" s="20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</row>
    <row r="145" spans="1:39" ht="15.75">
      <c r="A145" s="105"/>
      <c r="B145" s="108"/>
      <c r="C145" s="108"/>
      <c r="D145" s="108">
        <v>31</v>
      </c>
      <c r="E145" s="106">
        <f aca="true" t="shared" si="9" ref="E145:E171">$C$115*1000000+D145*10000+101</f>
        <v>7310101</v>
      </c>
      <c r="F145" s="108"/>
      <c r="G145" s="108" t="str">
        <f>IF(G144=0,0,VLOOKUP(E145,DataBase8!E26:J263,3,TRUE))</f>
        <v>ارتفاع بلوک : ۲۵۰ میلی‌متر</v>
      </c>
      <c r="H145" s="109">
        <f aca="true" t="shared" si="10" ref="H145:H171">IF(OR(G145=0,G145=G144),"",G145)</f>
      </c>
      <c r="I145" s="108"/>
      <c r="J145" s="108">
        <v>31</v>
      </c>
      <c r="K145" s="108">
        <f aca="true" t="shared" si="11" ref="K145:K171">$C$115*1000000+$I$115*10000+J145*100+1</f>
        <v>7013101</v>
      </c>
      <c r="L145" s="108">
        <f>IF(OR(L144=L143,L144=0),0,VLOOKUP(K145,DataBase8!E25:J263,4,TRUE))</f>
        <v>0</v>
      </c>
      <c r="M145" s="109">
        <f aca="true" t="shared" si="12" ref="M145:M171">IF(OR(L145=0,L145=L144),"",L145)</f>
      </c>
      <c r="N145" s="108"/>
      <c r="O145" s="108">
        <v>31</v>
      </c>
      <c r="P145" s="111">
        <f aca="true" t="shared" si="13" ref="P145:P171">$C$115*1000000+$I$115*10000+$N$115*100+O145</f>
        <v>7010131</v>
      </c>
      <c r="Q145" s="111">
        <f>VLOOKUP(P145,DataBase8!E31:J263,5,TRUE)</f>
        <v>250</v>
      </c>
      <c r="R145" s="20"/>
      <c r="S145" s="20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</row>
    <row r="146" spans="1:39" ht="15.75">
      <c r="A146" s="105"/>
      <c r="B146" s="108"/>
      <c r="C146" s="108"/>
      <c r="D146" s="108">
        <v>32</v>
      </c>
      <c r="E146" s="106">
        <f t="shared" si="9"/>
        <v>7320101</v>
      </c>
      <c r="F146" s="108"/>
      <c r="G146" s="108" t="str">
        <f>IF(G145=0,0,VLOOKUP(E146,DataBase8!E27:J264,3,TRUE))</f>
        <v>ارتفاع بلوک : ۲۵۰ میلی‌متر</v>
      </c>
      <c r="H146" s="109">
        <f t="shared" si="10"/>
      </c>
      <c r="I146" s="108"/>
      <c r="J146" s="108">
        <v>32</v>
      </c>
      <c r="K146" s="108">
        <f t="shared" si="11"/>
        <v>7013201</v>
      </c>
      <c r="L146" s="108">
        <f>IF(OR(L145=L144,L145=0),0,VLOOKUP(K146,DataBase8!E26:J264,4,TRUE))</f>
        <v>0</v>
      </c>
      <c r="M146" s="109">
        <f t="shared" si="12"/>
      </c>
      <c r="N146" s="108"/>
      <c r="O146" s="108">
        <v>32</v>
      </c>
      <c r="P146" s="111">
        <f t="shared" si="13"/>
        <v>7010132</v>
      </c>
      <c r="Q146" s="111">
        <f>VLOOKUP(P146,DataBase8!E32:J264,5,TRUE)</f>
        <v>250</v>
      </c>
      <c r="R146" s="20"/>
      <c r="S146" s="20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</row>
    <row r="147" spans="1:39" ht="15.75">
      <c r="A147" s="105"/>
      <c r="B147" s="108"/>
      <c r="C147" s="108"/>
      <c r="D147" s="108">
        <v>33</v>
      </c>
      <c r="E147" s="106">
        <f t="shared" si="9"/>
        <v>7330101</v>
      </c>
      <c r="F147" s="108"/>
      <c r="G147" s="108" t="str">
        <f>IF(G146=0,0,VLOOKUP(E147,DataBase8!E28:J265,3,TRUE))</f>
        <v>ارتفاع بلوک : ۲۵۰ میلی‌متر</v>
      </c>
      <c r="H147" s="109">
        <f t="shared" si="10"/>
      </c>
      <c r="I147" s="108"/>
      <c r="J147" s="108">
        <v>33</v>
      </c>
      <c r="K147" s="108">
        <f t="shared" si="11"/>
        <v>7013301</v>
      </c>
      <c r="L147" s="108">
        <f>IF(OR(L146=L145,L146=0),0,VLOOKUP(K147,DataBase8!E27:J265,4,TRUE))</f>
        <v>0</v>
      </c>
      <c r="M147" s="109">
        <f t="shared" si="12"/>
      </c>
      <c r="N147" s="108"/>
      <c r="O147" s="108">
        <v>33</v>
      </c>
      <c r="P147" s="111">
        <f t="shared" si="13"/>
        <v>7010133</v>
      </c>
      <c r="Q147" s="111">
        <f>VLOOKUP(P147,DataBase8!E33:J265,5,TRUE)</f>
        <v>250</v>
      </c>
      <c r="R147" s="20"/>
      <c r="S147" s="20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</row>
    <row r="148" spans="1:39" ht="15.75">
      <c r="A148" s="105"/>
      <c r="B148" s="108"/>
      <c r="C148" s="108"/>
      <c r="D148" s="108">
        <v>34</v>
      </c>
      <c r="E148" s="106">
        <f t="shared" si="9"/>
        <v>7340101</v>
      </c>
      <c r="F148" s="108"/>
      <c r="G148" s="108" t="str">
        <f>IF(G147=0,0,VLOOKUP(E148,DataBase8!E29:J266,3,TRUE))</f>
        <v>ارتفاع بلوک : ۲۵۰ میلی‌متر</v>
      </c>
      <c r="H148" s="109">
        <f t="shared" si="10"/>
      </c>
      <c r="I148" s="108"/>
      <c r="J148" s="108">
        <v>34</v>
      </c>
      <c r="K148" s="108">
        <f t="shared" si="11"/>
        <v>7013401</v>
      </c>
      <c r="L148" s="108">
        <f>IF(OR(L147=L146,L147=0),0,VLOOKUP(K148,DataBase8!E28:J266,4,TRUE))</f>
        <v>0</v>
      </c>
      <c r="M148" s="109">
        <f t="shared" si="12"/>
      </c>
      <c r="N148" s="108"/>
      <c r="O148" s="108">
        <v>34</v>
      </c>
      <c r="P148" s="111">
        <f t="shared" si="13"/>
        <v>7010134</v>
      </c>
      <c r="Q148" s="111">
        <f>VLOOKUP(P148,DataBase8!E34:J266,5,TRUE)</f>
        <v>250</v>
      </c>
      <c r="R148" s="20"/>
      <c r="S148" s="20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</row>
    <row r="149" spans="1:39" ht="15.75">
      <c r="A149" s="105"/>
      <c r="B149" s="108"/>
      <c r="C149" s="108"/>
      <c r="D149" s="108">
        <v>35</v>
      </c>
      <c r="E149" s="106">
        <f t="shared" si="9"/>
        <v>7350101</v>
      </c>
      <c r="F149" s="108"/>
      <c r="G149" s="108" t="str">
        <f>IF(G148=0,0,VLOOKUP(E149,DataBase8!E30:J267,3,TRUE))</f>
        <v>ارتفاع بلوک : ۲۵۰ میلی‌متر</v>
      </c>
      <c r="H149" s="109">
        <f t="shared" si="10"/>
      </c>
      <c r="I149" s="108"/>
      <c r="J149" s="108">
        <v>35</v>
      </c>
      <c r="K149" s="108">
        <f t="shared" si="11"/>
        <v>7013501</v>
      </c>
      <c r="L149" s="108">
        <f>IF(OR(L148=L147,L148=0),0,VLOOKUP(K149,DataBase8!E29:J267,4,TRUE))</f>
        <v>0</v>
      </c>
      <c r="M149" s="109">
        <f t="shared" si="12"/>
      </c>
      <c r="N149" s="108"/>
      <c r="O149" s="108">
        <v>35</v>
      </c>
      <c r="P149" s="111">
        <f t="shared" si="13"/>
        <v>7010135</v>
      </c>
      <c r="Q149" s="111">
        <f>VLOOKUP(P149,DataBase8!E35:J267,5,TRUE)</f>
        <v>250</v>
      </c>
      <c r="R149" s="20"/>
      <c r="S149" s="20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</row>
    <row r="150" spans="1:39" ht="15.75">
      <c r="A150" s="105"/>
      <c r="B150" s="108"/>
      <c r="C150" s="108"/>
      <c r="D150" s="108">
        <v>36</v>
      </c>
      <c r="E150" s="106">
        <f t="shared" si="9"/>
        <v>7360101</v>
      </c>
      <c r="F150" s="108"/>
      <c r="G150" s="108" t="str">
        <f>IF(G149=0,0,VLOOKUP(E150,DataBase8!E31:J268,3,TRUE))</f>
        <v>ارتفاع بلوک : ۲۵۰ میلی‌متر</v>
      </c>
      <c r="H150" s="109">
        <f t="shared" si="10"/>
      </c>
      <c r="I150" s="108"/>
      <c r="J150" s="108">
        <v>36</v>
      </c>
      <c r="K150" s="108">
        <f t="shared" si="11"/>
        <v>7013601</v>
      </c>
      <c r="L150" s="108">
        <f>IF(OR(L149=L148,L149=0),0,VLOOKUP(K150,DataBase8!E30:J268,4,TRUE))</f>
        <v>0</v>
      </c>
      <c r="M150" s="109">
        <f t="shared" si="12"/>
      </c>
      <c r="N150" s="108"/>
      <c r="O150" s="108">
        <v>36</v>
      </c>
      <c r="P150" s="111">
        <f t="shared" si="13"/>
        <v>7010136</v>
      </c>
      <c r="Q150" s="111">
        <f>VLOOKUP(P150,DataBase8!E36:J268,5,TRUE)</f>
        <v>250</v>
      </c>
      <c r="R150" s="20"/>
      <c r="S150" s="20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</row>
    <row r="151" spans="1:39" ht="15.75">
      <c r="A151" s="105"/>
      <c r="B151" s="108"/>
      <c r="C151" s="108"/>
      <c r="D151" s="108">
        <v>37</v>
      </c>
      <c r="E151" s="106">
        <f t="shared" si="9"/>
        <v>7370101</v>
      </c>
      <c r="F151" s="108"/>
      <c r="G151" s="108" t="str">
        <f>IF(G150=0,0,VLOOKUP(E151,DataBase8!E32:J269,3,TRUE))</f>
        <v>ارتفاع بلوک : ۲۵۰ میلی‌متر</v>
      </c>
      <c r="H151" s="109">
        <f t="shared" si="10"/>
      </c>
      <c r="I151" s="108"/>
      <c r="J151" s="108">
        <v>37</v>
      </c>
      <c r="K151" s="108">
        <f t="shared" si="11"/>
        <v>7013701</v>
      </c>
      <c r="L151" s="108">
        <f>IF(OR(L150=L149,L150=0),0,VLOOKUP(K151,DataBase8!E31:J269,4,TRUE))</f>
        <v>0</v>
      </c>
      <c r="M151" s="109">
        <f t="shared" si="12"/>
      </c>
      <c r="N151" s="108"/>
      <c r="O151" s="108">
        <v>37</v>
      </c>
      <c r="P151" s="111">
        <f t="shared" si="13"/>
        <v>7010137</v>
      </c>
      <c r="Q151" s="111">
        <f>VLOOKUP(P151,DataBase8!E37:J269,5,TRUE)</f>
        <v>250</v>
      </c>
      <c r="R151" s="20"/>
      <c r="S151" s="20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</row>
    <row r="152" spans="1:39" ht="15.75">
      <c r="A152" s="105"/>
      <c r="B152" s="108"/>
      <c r="C152" s="108"/>
      <c r="D152" s="108">
        <v>38</v>
      </c>
      <c r="E152" s="106">
        <f t="shared" si="9"/>
        <v>7380101</v>
      </c>
      <c r="F152" s="108"/>
      <c r="G152" s="108" t="str">
        <f>IF(G151=0,0,VLOOKUP(E152,DataBase8!E33:J270,3,TRUE))</f>
        <v>ارتفاع بلوک : ۲۵۰ میلی‌متر</v>
      </c>
      <c r="H152" s="109">
        <f t="shared" si="10"/>
      </c>
      <c r="I152" s="108"/>
      <c r="J152" s="108">
        <v>38</v>
      </c>
      <c r="K152" s="108">
        <f t="shared" si="11"/>
        <v>7013801</v>
      </c>
      <c r="L152" s="108">
        <f>IF(OR(L151=L150,L151=0),0,VLOOKUP(K152,DataBase8!E32:J270,4,TRUE))</f>
        <v>0</v>
      </c>
      <c r="M152" s="109">
        <f t="shared" si="12"/>
      </c>
      <c r="N152" s="108"/>
      <c r="O152" s="108">
        <v>38</v>
      </c>
      <c r="P152" s="111">
        <f t="shared" si="13"/>
        <v>7010138</v>
      </c>
      <c r="Q152" s="111">
        <f>VLOOKUP(P152,DataBase8!E38:J270,5,TRUE)</f>
        <v>250</v>
      </c>
      <c r="R152" s="20"/>
      <c r="S152" s="20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</row>
    <row r="153" spans="1:39" ht="15.75">
      <c r="A153" s="105"/>
      <c r="B153" s="108"/>
      <c r="C153" s="108"/>
      <c r="D153" s="108">
        <v>39</v>
      </c>
      <c r="E153" s="106">
        <f t="shared" si="9"/>
        <v>7390101</v>
      </c>
      <c r="F153" s="108"/>
      <c r="G153" s="108" t="str">
        <f>IF(G152=0,0,VLOOKUP(E153,DataBase8!E34:J271,3,TRUE))</f>
        <v>ارتفاع بلوک : ۲۵۰ میلی‌متر</v>
      </c>
      <c r="H153" s="109">
        <f t="shared" si="10"/>
      </c>
      <c r="I153" s="108"/>
      <c r="J153" s="108">
        <v>39</v>
      </c>
      <c r="K153" s="108">
        <f t="shared" si="11"/>
        <v>7013901</v>
      </c>
      <c r="L153" s="108">
        <f>IF(OR(L152=L151,L152=0),0,VLOOKUP(K153,DataBase8!E33:J271,4,TRUE))</f>
        <v>0</v>
      </c>
      <c r="M153" s="109">
        <f t="shared" si="12"/>
      </c>
      <c r="N153" s="108"/>
      <c r="O153" s="108">
        <v>39</v>
      </c>
      <c r="P153" s="111">
        <f t="shared" si="13"/>
        <v>7010139</v>
      </c>
      <c r="Q153" s="111">
        <f>VLOOKUP(P153,DataBase8!E39:J271,5,TRUE)</f>
        <v>250</v>
      </c>
      <c r="R153" s="20"/>
      <c r="S153" s="20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</row>
    <row r="154" spans="1:39" ht="15.75">
      <c r="A154" s="105"/>
      <c r="B154" s="108"/>
      <c r="C154" s="108"/>
      <c r="D154" s="108">
        <v>40</v>
      </c>
      <c r="E154" s="106">
        <f t="shared" si="9"/>
        <v>7400101</v>
      </c>
      <c r="F154" s="108"/>
      <c r="G154" s="108" t="str">
        <f>IF(G153=0,0,VLOOKUP(E154,DataBase8!E35:J272,3,TRUE))</f>
        <v>ارتفاع بلوک : ۲۵۰ میلی‌متر</v>
      </c>
      <c r="H154" s="109">
        <f t="shared" si="10"/>
      </c>
      <c r="I154" s="108"/>
      <c r="J154" s="108">
        <v>40</v>
      </c>
      <c r="K154" s="108">
        <f t="shared" si="11"/>
        <v>7014001</v>
      </c>
      <c r="L154" s="108">
        <f>IF(OR(L153=L152,L153=0),0,VLOOKUP(K154,DataBase8!E34:J272,4,TRUE))</f>
        <v>0</v>
      </c>
      <c r="M154" s="109">
        <f t="shared" si="12"/>
      </c>
      <c r="N154" s="108"/>
      <c r="O154" s="108">
        <v>40</v>
      </c>
      <c r="P154" s="111">
        <f t="shared" si="13"/>
        <v>7010140</v>
      </c>
      <c r="Q154" s="111">
        <f>VLOOKUP(P154,DataBase8!E40:J272,5,TRUE)</f>
        <v>250</v>
      </c>
      <c r="R154" s="20"/>
      <c r="S154" s="20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</row>
    <row r="155" spans="1:39" ht="15.75">
      <c r="A155" s="105"/>
      <c r="B155" s="108"/>
      <c r="C155" s="108"/>
      <c r="D155" s="108">
        <v>41</v>
      </c>
      <c r="E155" s="106">
        <f t="shared" si="9"/>
        <v>7410101</v>
      </c>
      <c r="F155" s="108"/>
      <c r="G155" s="108" t="str">
        <f>IF(G154=0,0,VLOOKUP(E155,DataBase8!E36:J273,3,TRUE))</f>
        <v>ارتفاع بلوک : ۲۵۰ میلی‌متر</v>
      </c>
      <c r="H155" s="109">
        <f t="shared" si="10"/>
      </c>
      <c r="I155" s="108"/>
      <c r="J155" s="108">
        <v>41</v>
      </c>
      <c r="K155" s="108">
        <f t="shared" si="11"/>
        <v>7014101</v>
      </c>
      <c r="L155" s="108">
        <f>IF(OR(L154=L153,L154=0),0,VLOOKUP(K155,DataBase8!E35:J273,4,TRUE))</f>
        <v>0</v>
      </c>
      <c r="M155" s="109">
        <f t="shared" si="12"/>
      </c>
      <c r="N155" s="108"/>
      <c r="O155" s="108">
        <v>41</v>
      </c>
      <c r="P155" s="111">
        <f t="shared" si="13"/>
        <v>7010141</v>
      </c>
      <c r="Q155" s="111">
        <f>VLOOKUP(P155,DataBase8!E41:J273,5,TRUE)</f>
        <v>250</v>
      </c>
      <c r="R155" s="20"/>
      <c r="S155" s="20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</row>
    <row r="156" spans="1:39" ht="15.75">
      <c r="A156" s="105"/>
      <c r="B156" s="108"/>
      <c r="C156" s="108"/>
      <c r="D156" s="108">
        <v>42</v>
      </c>
      <c r="E156" s="106">
        <f t="shared" si="9"/>
        <v>7420101</v>
      </c>
      <c r="F156" s="108"/>
      <c r="G156" s="108" t="str">
        <f>IF(G155=0,0,VLOOKUP(E156,DataBase8!E37:J274,3,TRUE))</f>
        <v>ارتفاع بلوک : ۲۵۰ میلی‌متر</v>
      </c>
      <c r="H156" s="109">
        <f t="shared" si="10"/>
      </c>
      <c r="I156" s="108"/>
      <c r="J156" s="108">
        <v>42</v>
      </c>
      <c r="K156" s="108">
        <f t="shared" si="11"/>
        <v>7014201</v>
      </c>
      <c r="L156" s="108">
        <f>IF(OR(L155=L154,L155=0),0,VLOOKUP(K156,DataBase8!E36:J274,4,TRUE))</f>
        <v>0</v>
      </c>
      <c r="M156" s="109">
        <f t="shared" si="12"/>
      </c>
      <c r="N156" s="108"/>
      <c r="O156" s="108">
        <v>42</v>
      </c>
      <c r="P156" s="111">
        <f t="shared" si="13"/>
        <v>7010142</v>
      </c>
      <c r="Q156" s="111">
        <f>VLOOKUP(P156,DataBase8!E42:J274,5,TRUE)</f>
        <v>250</v>
      </c>
      <c r="R156" s="20"/>
      <c r="S156" s="20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</row>
    <row r="157" spans="1:39" ht="15.75">
      <c r="A157" s="105"/>
      <c r="B157" s="108"/>
      <c r="C157" s="108"/>
      <c r="D157" s="108">
        <v>43</v>
      </c>
      <c r="E157" s="106">
        <f t="shared" si="9"/>
        <v>7430101</v>
      </c>
      <c r="F157" s="108"/>
      <c r="G157" s="108" t="str">
        <f>IF(G156=0,0,VLOOKUP(E157,DataBase8!E38:J275,3,TRUE))</f>
        <v>ارتفاع بلوک : ۲۵۰ میلی‌متر</v>
      </c>
      <c r="H157" s="109">
        <f t="shared" si="10"/>
      </c>
      <c r="I157" s="108"/>
      <c r="J157" s="108">
        <v>43</v>
      </c>
      <c r="K157" s="108">
        <f t="shared" si="11"/>
        <v>7014301</v>
      </c>
      <c r="L157" s="108">
        <f>IF(OR(L156=L155,L156=0),0,VLOOKUP(K157,DataBase8!E37:J275,4,TRUE))</f>
        <v>0</v>
      </c>
      <c r="M157" s="109">
        <f t="shared" si="12"/>
      </c>
      <c r="N157" s="108"/>
      <c r="O157" s="108">
        <v>43</v>
      </c>
      <c r="P157" s="111">
        <f t="shared" si="13"/>
        <v>7010143</v>
      </c>
      <c r="Q157" s="111">
        <f>VLOOKUP(P157,DataBase8!E43:J275,5,TRUE)</f>
        <v>250</v>
      </c>
      <c r="R157" s="20"/>
      <c r="S157" s="20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</row>
    <row r="158" spans="1:39" ht="15.75">
      <c r="A158" s="105"/>
      <c r="B158" s="108"/>
      <c r="C158" s="108"/>
      <c r="D158" s="108">
        <v>44</v>
      </c>
      <c r="E158" s="106">
        <f t="shared" si="9"/>
        <v>7440101</v>
      </c>
      <c r="F158" s="108"/>
      <c r="G158" s="108" t="str">
        <f>IF(G157=0,0,VLOOKUP(E158,DataBase8!E39:J276,3,TRUE))</f>
        <v>ارتفاع بلوک : ۲۵۰ میلی‌متر</v>
      </c>
      <c r="H158" s="109">
        <f t="shared" si="10"/>
      </c>
      <c r="I158" s="108"/>
      <c r="J158" s="108">
        <v>44</v>
      </c>
      <c r="K158" s="108">
        <f t="shared" si="11"/>
        <v>7014401</v>
      </c>
      <c r="L158" s="108">
        <f>IF(OR(L157=L156,L157=0),0,VLOOKUP(K158,DataBase8!E38:J276,4,TRUE))</f>
        <v>0</v>
      </c>
      <c r="M158" s="109">
        <f t="shared" si="12"/>
      </c>
      <c r="N158" s="108"/>
      <c r="O158" s="108">
        <v>44</v>
      </c>
      <c r="P158" s="111">
        <f t="shared" si="13"/>
        <v>7010144</v>
      </c>
      <c r="Q158" s="111">
        <f>VLOOKUP(P158,DataBase8!E44:J276,5,TRUE)</f>
        <v>250</v>
      </c>
      <c r="R158" s="20"/>
      <c r="S158" s="20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</row>
    <row r="159" spans="1:39" ht="15.75">
      <c r="A159" s="105"/>
      <c r="B159" s="108"/>
      <c r="C159" s="108"/>
      <c r="D159" s="108">
        <v>45</v>
      </c>
      <c r="E159" s="106">
        <f t="shared" si="9"/>
        <v>7450101</v>
      </c>
      <c r="F159" s="108"/>
      <c r="G159" s="108" t="str">
        <f>IF(G158=0,0,VLOOKUP(E159,DataBase8!E40:J277,3,TRUE))</f>
        <v>ارتفاع بلوک : ۲۵۰ میلی‌متر</v>
      </c>
      <c r="H159" s="109">
        <f t="shared" si="10"/>
      </c>
      <c r="I159" s="108"/>
      <c r="J159" s="108">
        <v>45</v>
      </c>
      <c r="K159" s="108">
        <f t="shared" si="11"/>
        <v>7014501</v>
      </c>
      <c r="L159" s="108">
        <f>IF(OR(L158=L157,L158=0),0,VLOOKUP(K159,DataBase8!E39:J277,4,TRUE))</f>
        <v>0</v>
      </c>
      <c r="M159" s="109">
        <f t="shared" si="12"/>
      </c>
      <c r="N159" s="108"/>
      <c r="O159" s="108">
        <v>45</v>
      </c>
      <c r="P159" s="111">
        <f t="shared" si="13"/>
        <v>7010145</v>
      </c>
      <c r="Q159" s="111" t="e">
        <f>VLOOKUP(P159,DataBase8!E45:J277,5,TRUE)</f>
        <v>#N/A</v>
      </c>
      <c r="R159" s="20"/>
      <c r="S159" s="20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</row>
    <row r="160" spans="1:39" ht="15.75">
      <c r="A160" s="105"/>
      <c r="B160" s="108"/>
      <c r="C160" s="108"/>
      <c r="D160" s="108">
        <v>46</v>
      </c>
      <c r="E160" s="106">
        <f t="shared" si="9"/>
        <v>7460101</v>
      </c>
      <c r="F160" s="108"/>
      <c r="G160" s="108" t="str">
        <f>IF(G159=0,0,VLOOKUP(E160,DataBase8!E41:J278,3,TRUE))</f>
        <v>ارتفاع بلوک : ۲۵۰ میلی‌متر</v>
      </c>
      <c r="H160" s="109">
        <f t="shared" si="10"/>
      </c>
      <c r="I160" s="108"/>
      <c r="J160" s="108">
        <v>46</v>
      </c>
      <c r="K160" s="108">
        <f t="shared" si="11"/>
        <v>7014601</v>
      </c>
      <c r="L160" s="108">
        <f>IF(OR(L159=L158,L159=0),0,VLOOKUP(K160,DataBase8!E40:J278,4,TRUE))</f>
        <v>0</v>
      </c>
      <c r="M160" s="109">
        <f t="shared" si="12"/>
      </c>
      <c r="N160" s="108"/>
      <c r="O160" s="108">
        <v>46</v>
      </c>
      <c r="P160" s="111">
        <f t="shared" si="13"/>
        <v>7010146</v>
      </c>
      <c r="Q160" s="111" t="e">
        <f>VLOOKUP(P160,DataBase8!E46:J278,5,TRUE)</f>
        <v>#N/A</v>
      </c>
      <c r="R160" s="20"/>
      <c r="S160" s="20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</row>
    <row r="161" spans="1:39" ht="15.75">
      <c r="A161" s="105"/>
      <c r="B161" s="108"/>
      <c r="C161" s="108"/>
      <c r="D161" s="108">
        <v>47</v>
      </c>
      <c r="E161" s="106">
        <f t="shared" si="9"/>
        <v>7470101</v>
      </c>
      <c r="F161" s="108"/>
      <c r="G161" s="108" t="str">
        <f>IF(G160=0,0,VLOOKUP(E161,DataBase8!E42:J279,3,TRUE))</f>
        <v>ارتفاع بلوک : ۲۵۰ میلی‌متر</v>
      </c>
      <c r="H161" s="109">
        <f t="shared" si="10"/>
      </c>
      <c r="I161" s="108"/>
      <c r="J161" s="108">
        <v>47</v>
      </c>
      <c r="K161" s="108">
        <f t="shared" si="11"/>
        <v>7014701</v>
      </c>
      <c r="L161" s="108">
        <f>IF(OR(L160=L159,L160=0),0,VLOOKUP(K161,DataBase8!E41:J279,4,TRUE))</f>
        <v>0</v>
      </c>
      <c r="M161" s="109">
        <f t="shared" si="12"/>
      </c>
      <c r="N161" s="108"/>
      <c r="O161" s="108">
        <v>47</v>
      </c>
      <c r="P161" s="111">
        <f t="shared" si="13"/>
        <v>7010147</v>
      </c>
      <c r="Q161" s="111" t="e">
        <f>VLOOKUP(P161,DataBase8!E47:J279,5,TRUE)</f>
        <v>#N/A</v>
      </c>
      <c r="R161" s="20"/>
      <c r="S161" s="20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</row>
    <row r="162" spans="1:39" ht="15.75">
      <c r="A162" s="105"/>
      <c r="B162" s="108"/>
      <c r="C162" s="108"/>
      <c r="D162" s="108">
        <v>48</v>
      </c>
      <c r="E162" s="106">
        <f t="shared" si="9"/>
        <v>7480101</v>
      </c>
      <c r="F162" s="108"/>
      <c r="G162" s="108" t="str">
        <f>IF(G161=0,0,VLOOKUP(E162,DataBase8!E43:J280,3,TRUE))</f>
        <v>ارتفاع بلوک : ۲۵۰ میلی‌متر</v>
      </c>
      <c r="H162" s="109">
        <f t="shared" si="10"/>
      </c>
      <c r="I162" s="108"/>
      <c r="J162" s="108">
        <v>48</v>
      </c>
      <c r="K162" s="108">
        <f t="shared" si="11"/>
        <v>7014801</v>
      </c>
      <c r="L162" s="108">
        <f>IF(OR(L161=L160,L161=0),0,VLOOKUP(K162,DataBase8!E42:J280,4,TRUE))</f>
        <v>0</v>
      </c>
      <c r="M162" s="109">
        <f t="shared" si="12"/>
      </c>
      <c r="N162" s="108"/>
      <c r="O162" s="108">
        <v>48</v>
      </c>
      <c r="P162" s="111">
        <f t="shared" si="13"/>
        <v>7010148</v>
      </c>
      <c r="Q162" s="111" t="e">
        <f>VLOOKUP(P162,DataBase8!E48:J280,5,TRUE)</f>
        <v>#N/A</v>
      </c>
      <c r="R162" s="20"/>
      <c r="S162" s="20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</row>
    <row r="163" spans="1:39" ht="15.75">
      <c r="A163" s="105"/>
      <c r="B163" s="108"/>
      <c r="C163" s="108"/>
      <c r="D163" s="108">
        <v>49</v>
      </c>
      <c r="E163" s="106">
        <f t="shared" si="9"/>
        <v>7490101</v>
      </c>
      <c r="F163" s="108"/>
      <c r="G163" s="108" t="str">
        <f>IF(G162=0,0,VLOOKUP(E163,DataBase8!E44:J281,3,TRUE))</f>
        <v>ارتفاع بلوک : ۲۵۰ میلی‌متر</v>
      </c>
      <c r="H163" s="109">
        <f t="shared" si="10"/>
      </c>
      <c r="I163" s="108"/>
      <c r="J163" s="108">
        <v>49</v>
      </c>
      <c r="K163" s="108">
        <f t="shared" si="11"/>
        <v>7014901</v>
      </c>
      <c r="L163" s="108">
        <f>IF(OR(L162=L161,L162=0),0,VLOOKUP(K163,DataBase8!E43:J281,4,TRUE))</f>
        <v>0</v>
      </c>
      <c r="M163" s="109">
        <f t="shared" si="12"/>
      </c>
      <c r="N163" s="108"/>
      <c r="O163" s="108">
        <v>49</v>
      </c>
      <c r="P163" s="111">
        <f t="shared" si="13"/>
        <v>7010149</v>
      </c>
      <c r="Q163" s="111" t="e">
        <f>VLOOKUP(P163,DataBase8!E49:J281,5,TRUE)</f>
        <v>#N/A</v>
      </c>
      <c r="R163" s="20"/>
      <c r="S163" s="20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</row>
    <row r="164" spans="1:39" ht="15.75">
      <c r="A164" s="105"/>
      <c r="B164" s="108"/>
      <c r="C164" s="108"/>
      <c r="D164" s="108">
        <v>50</v>
      </c>
      <c r="E164" s="106">
        <f t="shared" si="9"/>
        <v>7500101</v>
      </c>
      <c r="F164" s="108"/>
      <c r="G164" s="108" t="str">
        <f>IF(G163=0,0,VLOOKUP(E164,DataBase8!E45:J282,3,TRUE))</f>
        <v>ارتفاع بلوک : ۲۵۰ میلی‌متر</v>
      </c>
      <c r="H164" s="109">
        <f t="shared" si="10"/>
      </c>
      <c r="I164" s="108"/>
      <c r="J164" s="108">
        <v>50</v>
      </c>
      <c r="K164" s="108">
        <f t="shared" si="11"/>
        <v>7015001</v>
      </c>
      <c r="L164" s="108">
        <f>IF(OR(L163=L162,L163=0),0,VLOOKUP(K164,DataBase8!E44:J282,4,TRUE))</f>
        <v>0</v>
      </c>
      <c r="M164" s="109">
        <f t="shared" si="12"/>
      </c>
      <c r="N164" s="108"/>
      <c r="O164" s="108">
        <v>50</v>
      </c>
      <c r="P164" s="111">
        <f t="shared" si="13"/>
        <v>7010150</v>
      </c>
      <c r="Q164" s="111" t="e">
        <f>VLOOKUP(P164,DataBase8!E50:J282,5,TRUE)</f>
        <v>#N/A</v>
      </c>
      <c r="R164" s="20"/>
      <c r="S164" s="20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</row>
    <row r="165" spans="1:39" ht="15.75">
      <c r="A165" s="105"/>
      <c r="B165" s="108"/>
      <c r="C165" s="108"/>
      <c r="D165" s="108">
        <v>51</v>
      </c>
      <c r="E165" s="106">
        <f t="shared" si="9"/>
        <v>7510101</v>
      </c>
      <c r="F165" s="108"/>
      <c r="G165" s="108" t="e">
        <f>IF(G164=0,0,VLOOKUP(E165,DataBase8!E46:J283,3,TRUE))</f>
        <v>#N/A</v>
      </c>
      <c r="H165" s="109" t="e">
        <f t="shared" si="10"/>
        <v>#N/A</v>
      </c>
      <c r="I165" s="108"/>
      <c r="J165" s="108">
        <v>51</v>
      </c>
      <c r="K165" s="108">
        <f t="shared" si="11"/>
        <v>7015101</v>
      </c>
      <c r="L165" s="108">
        <f>IF(OR(L164=L163,L164=0),0,VLOOKUP(K165,DataBase8!E45:J283,4,TRUE))</f>
        <v>0</v>
      </c>
      <c r="M165" s="109">
        <f t="shared" si="12"/>
      </c>
      <c r="N165" s="108"/>
      <c r="O165" s="108">
        <v>51</v>
      </c>
      <c r="P165" s="111">
        <f t="shared" si="13"/>
        <v>7010151</v>
      </c>
      <c r="Q165" s="111" t="e">
        <f>VLOOKUP(P165,DataBase8!E51:J283,5,TRUE)</f>
        <v>#N/A</v>
      </c>
      <c r="R165" s="20"/>
      <c r="S165" s="20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</row>
    <row r="166" spans="1:39" ht="15.75">
      <c r="A166" s="105"/>
      <c r="B166" s="108"/>
      <c r="C166" s="108"/>
      <c r="D166" s="108">
        <v>52</v>
      </c>
      <c r="E166" s="106">
        <f t="shared" si="9"/>
        <v>7520101</v>
      </c>
      <c r="F166" s="108"/>
      <c r="G166" s="108" t="e">
        <f>IF(G165=0,0,VLOOKUP(E166,DataBase8!E47:J284,3,TRUE))</f>
        <v>#N/A</v>
      </c>
      <c r="H166" s="109" t="e">
        <f t="shared" si="10"/>
        <v>#N/A</v>
      </c>
      <c r="I166" s="108"/>
      <c r="J166" s="108">
        <v>52</v>
      </c>
      <c r="K166" s="108">
        <f t="shared" si="11"/>
        <v>7015201</v>
      </c>
      <c r="L166" s="108">
        <f>IF(OR(L165=L164,L165=0),0,VLOOKUP(K166,DataBase8!E46:J284,4,TRUE))</f>
        <v>0</v>
      </c>
      <c r="M166" s="109">
        <f t="shared" si="12"/>
      </c>
      <c r="N166" s="108"/>
      <c r="O166" s="108">
        <v>52</v>
      </c>
      <c r="P166" s="111">
        <f t="shared" si="13"/>
        <v>7010152</v>
      </c>
      <c r="Q166" s="111" t="e">
        <f>VLOOKUP(P166,DataBase8!E52:J284,5,TRUE)</f>
        <v>#N/A</v>
      </c>
      <c r="R166" s="20"/>
      <c r="S166" s="20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</row>
    <row r="167" spans="1:39" ht="15.75">
      <c r="A167" s="105"/>
      <c r="B167" s="108"/>
      <c r="C167" s="108"/>
      <c r="D167" s="108">
        <v>53</v>
      </c>
      <c r="E167" s="106">
        <f t="shared" si="9"/>
        <v>7530101</v>
      </c>
      <c r="F167" s="108"/>
      <c r="G167" s="108" t="e">
        <f>IF(G166=0,0,VLOOKUP(E167,DataBase8!E48:J285,3,TRUE))</f>
        <v>#N/A</v>
      </c>
      <c r="H167" s="109" t="e">
        <f t="shared" si="10"/>
        <v>#N/A</v>
      </c>
      <c r="I167" s="108"/>
      <c r="J167" s="108">
        <v>53</v>
      </c>
      <c r="K167" s="108">
        <f t="shared" si="11"/>
        <v>7015301</v>
      </c>
      <c r="L167" s="108">
        <f>IF(OR(L166=L165,L166=0),0,VLOOKUP(K167,DataBase8!E47:J285,4,TRUE))</f>
        <v>0</v>
      </c>
      <c r="M167" s="109">
        <f t="shared" si="12"/>
      </c>
      <c r="N167" s="108"/>
      <c r="O167" s="108">
        <v>53</v>
      </c>
      <c r="P167" s="111">
        <f t="shared" si="13"/>
        <v>7010153</v>
      </c>
      <c r="Q167" s="111" t="e">
        <f>VLOOKUP(P167,DataBase8!E53:J285,5,TRUE)</f>
        <v>#N/A</v>
      </c>
      <c r="R167" s="20"/>
      <c r="S167" s="20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</row>
    <row r="168" spans="1:39" ht="15.75">
      <c r="A168" s="105"/>
      <c r="B168" s="108"/>
      <c r="C168" s="108"/>
      <c r="D168" s="108">
        <v>54</v>
      </c>
      <c r="E168" s="106">
        <f t="shared" si="9"/>
        <v>7540101</v>
      </c>
      <c r="F168" s="108"/>
      <c r="G168" s="108" t="e">
        <f>IF(G167=0,0,VLOOKUP(E168,DataBase8!E49:J286,3,TRUE))</f>
        <v>#N/A</v>
      </c>
      <c r="H168" s="109" t="e">
        <f t="shared" si="10"/>
        <v>#N/A</v>
      </c>
      <c r="I168" s="108"/>
      <c r="J168" s="108">
        <v>54</v>
      </c>
      <c r="K168" s="108">
        <f t="shared" si="11"/>
        <v>7015401</v>
      </c>
      <c r="L168" s="108">
        <f>IF(OR(L167=L166,L167=0),0,VLOOKUP(K168,DataBase8!E48:J286,4,TRUE))</f>
        <v>0</v>
      </c>
      <c r="M168" s="109">
        <f t="shared" si="12"/>
      </c>
      <c r="N168" s="108"/>
      <c r="O168" s="108">
        <v>54</v>
      </c>
      <c r="P168" s="111">
        <f t="shared" si="13"/>
        <v>7010154</v>
      </c>
      <c r="Q168" s="111" t="e">
        <f>VLOOKUP(P168,DataBase8!E54:J286,5,TRUE)</f>
        <v>#N/A</v>
      </c>
      <c r="R168" s="20"/>
      <c r="S168" s="20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</row>
    <row r="169" spans="1:39" ht="15.75">
      <c r="A169" s="105"/>
      <c r="B169" s="108"/>
      <c r="C169" s="108"/>
      <c r="D169" s="108">
        <v>55</v>
      </c>
      <c r="E169" s="106">
        <f t="shared" si="9"/>
        <v>7550101</v>
      </c>
      <c r="F169" s="108"/>
      <c r="G169" s="108" t="e">
        <f>IF(G168=0,0,VLOOKUP(E169,DataBase8!E50:J287,3,TRUE))</f>
        <v>#N/A</v>
      </c>
      <c r="H169" s="109" t="e">
        <f t="shared" si="10"/>
        <v>#N/A</v>
      </c>
      <c r="I169" s="108"/>
      <c r="J169" s="108">
        <v>55</v>
      </c>
      <c r="K169" s="108">
        <f t="shared" si="11"/>
        <v>7015501</v>
      </c>
      <c r="L169" s="108">
        <f>IF(OR(L168=L167,L168=0),0,VLOOKUP(K169,DataBase8!E49:J287,4,TRUE))</f>
        <v>0</v>
      </c>
      <c r="M169" s="109">
        <f t="shared" si="12"/>
      </c>
      <c r="N169" s="108"/>
      <c r="O169" s="108">
        <v>55</v>
      </c>
      <c r="P169" s="111">
        <f t="shared" si="13"/>
        <v>7010155</v>
      </c>
      <c r="Q169" s="111" t="e">
        <f>VLOOKUP(P169,DataBase8!E55:J287,5,TRUE)</f>
        <v>#N/A</v>
      </c>
      <c r="R169" s="20"/>
      <c r="S169" s="20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</row>
    <row r="170" spans="1:39" ht="15.75">
      <c r="A170" s="105"/>
      <c r="B170" s="108"/>
      <c r="C170" s="108"/>
      <c r="D170" s="108">
        <v>56</v>
      </c>
      <c r="E170" s="106">
        <f t="shared" si="9"/>
        <v>7560101</v>
      </c>
      <c r="F170" s="108"/>
      <c r="G170" s="108" t="e">
        <f>IF(G169=0,0,VLOOKUP(E170,DataBase8!E51:J288,3,TRUE))</f>
        <v>#N/A</v>
      </c>
      <c r="H170" s="109" t="e">
        <f t="shared" si="10"/>
        <v>#N/A</v>
      </c>
      <c r="I170" s="108"/>
      <c r="J170" s="108">
        <v>56</v>
      </c>
      <c r="K170" s="108">
        <f t="shared" si="11"/>
        <v>7015601</v>
      </c>
      <c r="L170" s="108">
        <f>IF(OR(L169=L168,L169=0),0,VLOOKUP(K170,DataBase8!E50:J288,4,TRUE))</f>
        <v>0</v>
      </c>
      <c r="M170" s="109">
        <f t="shared" si="12"/>
      </c>
      <c r="N170" s="108"/>
      <c r="O170" s="108">
        <v>56</v>
      </c>
      <c r="P170" s="111">
        <f t="shared" si="13"/>
        <v>7010156</v>
      </c>
      <c r="Q170" s="111" t="e">
        <f>VLOOKUP(P170,DataBase8!E56:J288,5,TRUE)</f>
        <v>#N/A</v>
      </c>
      <c r="R170" s="20"/>
      <c r="S170" s="20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</row>
    <row r="171" spans="1:39" ht="15.75">
      <c r="A171" s="105"/>
      <c r="B171" s="108"/>
      <c r="C171" s="108"/>
      <c r="D171" s="108">
        <v>57</v>
      </c>
      <c r="E171" s="106">
        <f t="shared" si="9"/>
        <v>7570101</v>
      </c>
      <c r="F171" s="108"/>
      <c r="G171" s="108" t="e">
        <f>IF(G170=0,0,VLOOKUP(E171,DataBase8!E52:J289,3,TRUE))</f>
        <v>#N/A</v>
      </c>
      <c r="H171" s="109" t="e">
        <f t="shared" si="10"/>
        <v>#N/A</v>
      </c>
      <c r="I171" s="108"/>
      <c r="J171" s="108">
        <v>57</v>
      </c>
      <c r="K171" s="108">
        <f t="shared" si="11"/>
        <v>7015701</v>
      </c>
      <c r="L171" s="108">
        <f>IF(OR(L170=L169,L170=0),0,VLOOKUP(K171,DataBase8!E51:J289,4,TRUE))</f>
        <v>0</v>
      </c>
      <c r="M171" s="109">
        <f t="shared" si="12"/>
      </c>
      <c r="N171" s="108"/>
      <c r="O171" s="108">
        <v>57</v>
      </c>
      <c r="P171" s="111">
        <f t="shared" si="13"/>
        <v>7010157</v>
      </c>
      <c r="Q171" s="111" t="e">
        <f>VLOOKUP(P171,DataBase8!E57:J289,5,TRUE)</f>
        <v>#N/A</v>
      </c>
      <c r="R171" s="20"/>
      <c r="S171" s="20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</row>
    <row r="172" spans="1:39" ht="15.75">
      <c r="A172" s="105"/>
      <c r="B172" s="108"/>
      <c r="C172" s="108"/>
      <c r="D172" s="108"/>
      <c r="E172" s="108"/>
      <c r="F172" s="108"/>
      <c r="G172" s="108"/>
      <c r="H172" s="109"/>
      <c r="I172" s="108"/>
      <c r="J172" s="108"/>
      <c r="K172" s="108"/>
      <c r="L172" s="108"/>
      <c r="M172" s="108"/>
      <c r="N172" s="108"/>
      <c r="O172" s="108"/>
      <c r="P172" s="20"/>
      <c r="Q172" s="20"/>
      <c r="R172" s="20"/>
      <c r="S172" s="20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</row>
    <row r="173" spans="1:39" ht="15.75">
      <c r="A173" s="105"/>
      <c r="B173" s="108"/>
      <c r="C173" s="108"/>
      <c r="D173" s="108"/>
      <c r="E173" s="108"/>
      <c r="F173" s="108"/>
      <c r="G173" s="108"/>
      <c r="H173" s="109"/>
      <c r="I173" s="108"/>
      <c r="J173" s="108"/>
      <c r="K173" s="108"/>
      <c r="L173" s="108"/>
      <c r="M173" s="108"/>
      <c r="N173" s="108"/>
      <c r="O173" s="108"/>
      <c r="P173" s="20"/>
      <c r="Q173" s="20"/>
      <c r="R173" s="20"/>
      <c r="S173" s="20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</row>
    <row r="174" spans="1:39" ht="15.75">
      <c r="A174" s="105"/>
      <c r="B174" s="108"/>
      <c r="C174" s="108"/>
      <c r="D174" s="108"/>
      <c r="E174" s="108"/>
      <c r="F174" s="108"/>
      <c r="G174" s="108"/>
      <c r="H174" s="109"/>
      <c r="I174" s="108"/>
      <c r="J174" s="108"/>
      <c r="K174" s="108"/>
      <c r="L174" s="108"/>
      <c r="M174" s="108"/>
      <c r="N174" s="108"/>
      <c r="O174" s="108"/>
      <c r="P174" s="20"/>
      <c r="Q174" s="20"/>
      <c r="R174" s="20"/>
      <c r="S174" s="20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</row>
    <row r="175" spans="1:39" ht="15.75">
      <c r="A175" s="105"/>
      <c r="B175" s="108"/>
      <c r="C175" s="108"/>
      <c r="D175" s="108"/>
      <c r="E175" s="108"/>
      <c r="F175" s="108"/>
      <c r="G175" s="108"/>
      <c r="H175" s="109"/>
      <c r="I175" s="108"/>
      <c r="J175" s="108"/>
      <c r="K175" s="108"/>
      <c r="L175" s="108"/>
      <c r="M175" s="108"/>
      <c r="N175" s="108"/>
      <c r="O175" s="108"/>
      <c r="P175" s="20"/>
      <c r="Q175" s="20"/>
      <c r="R175" s="20"/>
      <c r="S175" s="20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</row>
    <row r="176" spans="1:39" ht="15.75">
      <c r="A176" s="105"/>
      <c r="B176" s="105"/>
      <c r="C176" s="105"/>
      <c r="D176" s="105"/>
      <c r="E176" s="105"/>
      <c r="F176" s="105"/>
      <c r="G176" s="105"/>
      <c r="H176" s="158"/>
      <c r="I176" s="105"/>
      <c r="J176" s="105"/>
      <c r="K176" s="105"/>
      <c r="L176" s="105"/>
      <c r="M176" s="105"/>
      <c r="N176" s="105"/>
      <c r="O176" s="105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</row>
    <row r="177" spans="1:39" ht="15.75">
      <c r="A177" s="105"/>
      <c r="B177" s="105"/>
      <c r="C177" s="105"/>
      <c r="D177" s="105"/>
      <c r="E177" s="105"/>
      <c r="F177" s="105"/>
      <c r="G177" s="105"/>
      <c r="H177" s="158"/>
      <c r="I177" s="105"/>
      <c r="J177" s="105"/>
      <c r="K177" s="105"/>
      <c r="L177" s="105"/>
      <c r="M177" s="105"/>
      <c r="N177" s="105"/>
      <c r="O177" s="105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</row>
    <row r="178" spans="1:39" ht="15.75">
      <c r="A178" s="105"/>
      <c r="B178" s="105"/>
      <c r="C178" s="105"/>
      <c r="D178" s="105"/>
      <c r="E178" s="105"/>
      <c r="F178" s="105"/>
      <c r="G178" s="105"/>
      <c r="H178" s="158"/>
      <c r="I178" s="105"/>
      <c r="J178" s="105"/>
      <c r="K178" s="105"/>
      <c r="L178" s="105"/>
      <c r="M178" s="105"/>
      <c r="N178" s="105"/>
      <c r="O178" s="105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</row>
    <row r="179" spans="1:39" ht="15.75">
      <c r="A179" s="105"/>
      <c r="B179" s="105"/>
      <c r="C179" s="105"/>
      <c r="D179" s="105"/>
      <c r="E179" s="105"/>
      <c r="F179" s="105"/>
      <c r="G179" s="105"/>
      <c r="H179" s="158"/>
      <c r="I179" s="105"/>
      <c r="J179" s="105"/>
      <c r="K179" s="105"/>
      <c r="L179" s="105"/>
      <c r="M179" s="105"/>
      <c r="N179" s="105"/>
      <c r="O179" s="105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</row>
    <row r="180" spans="1:39" ht="15.75">
      <c r="A180" s="105"/>
      <c r="B180" s="105"/>
      <c r="C180" s="105"/>
      <c r="D180" s="105"/>
      <c r="E180" s="105"/>
      <c r="F180" s="105"/>
      <c r="G180" s="105"/>
      <c r="H180" s="158"/>
      <c r="I180" s="105"/>
      <c r="J180" s="105"/>
      <c r="K180" s="105"/>
      <c r="L180" s="105"/>
      <c r="M180" s="105"/>
      <c r="N180" s="105"/>
      <c r="O180" s="105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</row>
    <row r="181" spans="1:39" ht="15.75">
      <c r="A181" s="105"/>
      <c r="B181" s="105"/>
      <c r="C181" s="105"/>
      <c r="D181" s="105"/>
      <c r="E181" s="105"/>
      <c r="F181" s="105"/>
      <c r="G181" s="105"/>
      <c r="H181" s="158"/>
      <c r="I181" s="105"/>
      <c r="J181" s="105"/>
      <c r="K181" s="105"/>
      <c r="L181" s="105"/>
      <c r="M181" s="105"/>
      <c r="N181" s="105"/>
      <c r="O181" s="105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</row>
    <row r="182" spans="1:39" ht="15.75">
      <c r="A182" s="105"/>
      <c r="B182" s="105"/>
      <c r="C182" s="105"/>
      <c r="D182" s="105"/>
      <c r="E182" s="105"/>
      <c r="F182" s="105"/>
      <c r="G182" s="105"/>
      <c r="H182" s="158"/>
      <c r="I182" s="105"/>
      <c r="J182" s="105"/>
      <c r="K182" s="105"/>
      <c r="L182" s="105"/>
      <c r="M182" s="105"/>
      <c r="N182" s="105"/>
      <c r="O182" s="105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</row>
    <row r="183" spans="1:39" ht="15.75">
      <c r="A183" s="105"/>
      <c r="B183" s="105"/>
      <c r="C183" s="105"/>
      <c r="D183" s="105"/>
      <c r="E183" s="105"/>
      <c r="F183" s="105"/>
      <c r="G183" s="105"/>
      <c r="H183" s="158"/>
      <c r="I183" s="105"/>
      <c r="J183" s="105"/>
      <c r="K183" s="105"/>
      <c r="L183" s="105"/>
      <c r="M183" s="105"/>
      <c r="N183" s="105"/>
      <c r="O183" s="105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</row>
    <row r="184" spans="1:39" ht="15.75">
      <c r="A184" s="105"/>
      <c r="B184" s="105"/>
      <c r="C184" s="105"/>
      <c r="D184" s="105"/>
      <c r="E184" s="105"/>
      <c r="F184" s="105"/>
      <c r="G184" s="105"/>
      <c r="H184" s="158"/>
      <c r="I184" s="105"/>
      <c r="J184" s="105"/>
      <c r="K184" s="105"/>
      <c r="L184" s="105"/>
      <c r="M184" s="105"/>
      <c r="N184" s="105"/>
      <c r="O184" s="105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</row>
  </sheetData>
  <sheetProtection password="A454" sheet="1" objects="1" scenarios="1" selectLockedCells="1"/>
  <printOptions/>
  <pageMargins left="0.25" right="0.25" top="0.75" bottom="0.75" header="0.3" footer="0.3"/>
  <pageSetup fitToHeight="1" fitToWidth="1" horizontalDpi="300" verticalDpi="3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280"/>
  <sheetViews>
    <sheetView showGridLines="0" rightToLeft="1" zoomScalePageLayoutView="0" workbookViewId="0" topLeftCell="A1">
      <pane xSplit="4" ySplit="6" topLeftCell="E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56" sqref="G56"/>
    </sheetView>
  </sheetViews>
  <sheetFormatPr defaultColWidth="9.140625" defaultRowHeight="12.75" outlineLevelRow="1" outlineLevelCol="1"/>
  <cols>
    <col min="1" max="1" width="2.7109375" style="170" customWidth="1"/>
    <col min="2" max="2" width="1.421875" style="170" customWidth="1"/>
    <col min="3" max="3" width="2.8515625" style="170" customWidth="1"/>
    <col min="4" max="4" width="8.00390625" style="170" customWidth="1"/>
    <col min="5" max="5" width="15.7109375" style="170" customWidth="1"/>
    <col min="6" max="6" width="34.421875" style="170" customWidth="1"/>
    <col min="7" max="7" width="17.00390625" style="171" customWidth="1"/>
    <col min="8" max="8" width="8.7109375" style="170" customWidth="1"/>
    <col min="9" max="9" width="8.28125" style="170" customWidth="1"/>
    <col min="10" max="10" width="8.7109375" style="172" customWidth="1"/>
    <col min="11" max="12" width="9.28125" style="170" customWidth="1"/>
    <col min="13" max="14" width="12.7109375" style="173" customWidth="1"/>
    <col min="15" max="15" width="5.7109375" style="173" customWidth="1"/>
    <col min="16" max="17" width="9.28125" style="173" customWidth="1" outlineLevel="1"/>
    <col min="18" max="18" width="9.8515625" style="173" customWidth="1" outlineLevel="1"/>
    <col min="19" max="19" width="8.8515625" style="173" customWidth="1" outlineLevel="1"/>
    <col min="20" max="20" width="8.421875" style="173" customWidth="1" outlineLevel="1"/>
    <col min="21" max="21" width="2.8515625" style="170" customWidth="1"/>
    <col min="22" max="29" width="6.7109375" style="170" customWidth="1" outlineLevel="1"/>
    <col min="30" max="30" width="2.7109375" style="170" customWidth="1" outlineLevel="1"/>
    <col min="31" max="36" width="6.7109375" style="170" customWidth="1" outlineLevel="1"/>
    <col min="37" max="16384" width="9.140625" style="170" customWidth="1"/>
  </cols>
  <sheetData>
    <row r="1" spans="1:36" ht="28.5" customHeight="1" thickBot="1">
      <c r="A1" s="164" t="s">
        <v>568</v>
      </c>
      <c r="B1" s="165"/>
      <c r="C1" s="166"/>
      <c r="D1" s="327"/>
      <c r="E1" s="328" t="s">
        <v>569</v>
      </c>
      <c r="F1" s="329"/>
      <c r="G1" s="330"/>
      <c r="H1" s="337" t="s">
        <v>570</v>
      </c>
      <c r="I1" s="337"/>
      <c r="J1" s="338">
        <v>1</v>
      </c>
      <c r="K1" s="339" t="s">
        <v>571</v>
      </c>
      <c r="L1" s="340"/>
      <c r="M1" s="341" t="str">
        <f>IF(N1=1,"EC",IF(N1=2,"EC+","EC++"))</f>
        <v>EC</v>
      </c>
      <c r="N1" s="326">
        <v>1</v>
      </c>
      <c r="O1" s="457"/>
      <c r="P1" s="167"/>
      <c r="Q1" s="167"/>
      <c r="R1" s="167"/>
      <c r="S1" s="167"/>
      <c r="T1" s="167"/>
      <c r="U1" s="168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</row>
    <row r="2" spans="1:36" ht="3.75" customHeight="1" thickBot="1">
      <c r="A2" s="166"/>
      <c r="B2" s="166"/>
      <c r="C2" s="166"/>
      <c r="O2" s="383"/>
      <c r="P2" s="174"/>
      <c r="Q2" s="174"/>
      <c r="R2" s="174"/>
      <c r="S2" s="174"/>
      <c r="T2" s="174"/>
      <c r="U2" s="168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</row>
    <row r="3" spans="1:36" ht="17.25" customHeight="1">
      <c r="A3" s="472" t="s">
        <v>572</v>
      </c>
      <c r="B3" s="316"/>
      <c r="C3" s="473" t="s">
        <v>573</v>
      </c>
      <c r="D3" s="176"/>
      <c r="E3" s="177"/>
      <c r="F3" s="178"/>
      <c r="G3" s="179"/>
      <c r="H3" s="342"/>
      <c r="I3" s="474" t="s">
        <v>574</v>
      </c>
      <c r="J3" s="291" t="s">
        <v>575</v>
      </c>
      <c r="K3" s="477" t="s">
        <v>576</v>
      </c>
      <c r="L3" s="478"/>
      <c r="M3" s="479" t="s">
        <v>577</v>
      </c>
      <c r="N3" s="480"/>
      <c r="O3" s="384"/>
      <c r="P3" s="180"/>
      <c r="Q3" s="180"/>
      <c r="R3" s="180"/>
      <c r="S3" s="180"/>
      <c r="T3" s="180"/>
      <c r="U3" s="168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</row>
    <row r="4" spans="1:36" s="188" customFormat="1" ht="17.25" customHeight="1">
      <c r="A4" s="472"/>
      <c r="B4" s="316"/>
      <c r="C4" s="473"/>
      <c r="D4" s="481" t="s">
        <v>578</v>
      </c>
      <c r="E4" s="482" t="s">
        <v>579</v>
      </c>
      <c r="F4" s="496" t="s">
        <v>580</v>
      </c>
      <c r="G4" s="487" t="s">
        <v>581</v>
      </c>
      <c r="H4" s="488" t="s">
        <v>582</v>
      </c>
      <c r="I4" s="475"/>
      <c r="J4" s="292" t="s">
        <v>602</v>
      </c>
      <c r="K4" s="289"/>
      <c r="L4" s="182"/>
      <c r="M4" s="183"/>
      <c r="N4" s="184"/>
      <c r="O4" s="385"/>
      <c r="P4" s="180"/>
      <c r="Q4" s="180"/>
      <c r="R4" s="180"/>
      <c r="S4" s="180"/>
      <c r="T4" s="180"/>
      <c r="U4" s="185"/>
      <c r="V4" s="186" t="s">
        <v>583</v>
      </c>
      <c r="W4" s="186" t="s">
        <v>584</v>
      </c>
      <c r="X4" s="186" t="s">
        <v>585</v>
      </c>
      <c r="Y4" s="186" t="s">
        <v>586</v>
      </c>
      <c r="Z4" s="186" t="s">
        <v>587</v>
      </c>
      <c r="AA4" s="186" t="s">
        <v>588</v>
      </c>
      <c r="AB4" s="186" t="s">
        <v>589</v>
      </c>
      <c r="AC4" s="186" t="s">
        <v>590</v>
      </c>
      <c r="AD4" s="187"/>
      <c r="AE4" s="187">
        <v>1</v>
      </c>
      <c r="AF4" s="187">
        <v>2</v>
      </c>
      <c r="AG4" s="187">
        <v>3</v>
      </c>
      <c r="AH4" s="187">
        <v>4</v>
      </c>
      <c r="AI4" s="187"/>
      <c r="AJ4" s="187"/>
    </row>
    <row r="5" spans="1:36" s="188" customFormat="1" ht="18" customHeight="1">
      <c r="A5" s="472"/>
      <c r="B5" s="316"/>
      <c r="C5" s="473"/>
      <c r="D5" s="481"/>
      <c r="E5" s="482"/>
      <c r="F5" s="496"/>
      <c r="G5" s="487"/>
      <c r="H5" s="488"/>
      <c r="I5" s="475"/>
      <c r="J5" s="292"/>
      <c r="K5" s="483" t="s">
        <v>591</v>
      </c>
      <c r="L5" s="484"/>
      <c r="M5" s="485" t="s">
        <v>592</v>
      </c>
      <c r="N5" s="486"/>
      <c r="O5" s="386"/>
      <c r="P5" s="181"/>
      <c r="Q5" s="181"/>
      <c r="R5" s="181"/>
      <c r="S5" s="181"/>
      <c r="T5" s="181"/>
      <c r="U5" s="185"/>
      <c r="V5" s="186"/>
      <c r="W5" s="186"/>
      <c r="X5" s="186"/>
      <c r="Y5" s="186"/>
      <c r="Z5" s="186"/>
      <c r="AA5" s="186"/>
      <c r="AB5" s="186"/>
      <c r="AC5" s="186"/>
      <c r="AD5" s="187"/>
      <c r="AE5" s="187"/>
      <c r="AF5" s="187"/>
      <c r="AG5" s="187"/>
      <c r="AH5" s="187"/>
      <c r="AI5" s="187"/>
      <c r="AJ5" s="187"/>
    </row>
    <row r="6" spans="1:42" ht="15.75" customHeight="1" thickBot="1">
      <c r="A6" s="472"/>
      <c r="B6" s="316"/>
      <c r="C6" s="473"/>
      <c r="D6" s="189"/>
      <c r="E6" s="190"/>
      <c r="F6" s="191"/>
      <c r="G6" s="192"/>
      <c r="H6" s="343" t="s">
        <v>610</v>
      </c>
      <c r="I6" s="476"/>
      <c r="J6" s="293" t="s">
        <v>601</v>
      </c>
      <c r="K6" s="290" t="s">
        <v>601</v>
      </c>
      <c r="L6" s="193" t="s">
        <v>593</v>
      </c>
      <c r="M6" s="194" t="s">
        <v>601</v>
      </c>
      <c r="N6" s="195" t="s">
        <v>593</v>
      </c>
      <c r="O6" s="387"/>
      <c r="P6" s="196"/>
      <c r="Q6" s="196"/>
      <c r="R6" s="196"/>
      <c r="S6" s="196"/>
      <c r="T6" s="196"/>
      <c r="U6" s="168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</row>
    <row r="7" spans="1:42" s="207" customFormat="1" ht="18" customHeight="1">
      <c r="A7" s="198" t="s">
        <v>475</v>
      </c>
      <c r="B7" s="197">
        <f aca="true" t="shared" si="0" ref="B7:B38">IF(AND(C7&lt;&gt;5,OR(I7="ib1",I7="ib2",I7="ib3",I7="ib4")),"!","")</f>
      </c>
      <c r="C7" s="198">
        <v>3</v>
      </c>
      <c r="D7" s="492" t="s">
        <v>482</v>
      </c>
      <c r="E7" s="199"/>
      <c r="F7" s="200"/>
      <c r="G7" s="201"/>
      <c r="H7" s="349">
        <v>100</v>
      </c>
      <c r="I7" s="350" t="s">
        <v>594</v>
      </c>
      <c r="J7" s="294">
        <f aca="true" t="shared" si="1" ref="J7:J20">IF(H7&gt;0,AJ7,"")</f>
        <v>1</v>
      </c>
      <c r="K7" s="331">
        <v>0.41</v>
      </c>
      <c r="L7" s="202">
        <f>IF(AND(K7&lt;&gt;"",I7&lt;&gt;"be1",I7&lt;&gt;"be2",I7&lt;&gt;"be3",I7&lt;&gt;"be4"),IF(C7=1,P7,IF(C7=2,Q7,IF(C7=3,R7,IF(C7=4,S7,IF(C7=5,T7,""))))),"")</f>
        <v>0.291</v>
      </c>
      <c r="M7" s="203">
        <f aca="true" t="shared" si="2" ref="M7:M38">IF(AND(OR(I7="be1",I7="be2",I7="be3",I7="be4",J7=1),K7&gt;0,H7&gt;0),K7*$H7*$J7,"")</f>
        <v>41</v>
      </c>
      <c r="N7" s="204">
        <f aca="true" t="shared" si="3" ref="N7:N38">IF(AND(I7&lt;&gt;"be1",I7&lt;&gt;"be2",I7&lt;&gt;"be3",I7&lt;&gt;"be4",L7&gt;0,H7&gt;0,L7&lt;&gt;""),L7*$H7,"")</f>
        <v>29.099999999999998</v>
      </c>
      <c r="O7" s="411">
        <f aca="true" t="shared" si="4" ref="O7:O72">IF(A7="W",1,IF(A7="R",2,IF(A7="F",3,"")))</f>
        <v>2</v>
      </c>
      <c r="P7" s="391">
        <f aca="true" t="shared" si="5" ref="P7:P38">IF($A7="w",H$152,IF($A7="r",H$153,IF($A7="f",H$154,IF($A7="g",H$155,"no.val."))))</f>
        <v>0.41</v>
      </c>
      <c r="Q7" s="391">
        <f aca="true" t="shared" si="6" ref="Q7:Q38">IF($A7="w",I$152,IF($A7="r",I$153,IF($A7="f",I$154,IF($A7="g",I$155,"no.val."))))</f>
        <v>0.318</v>
      </c>
      <c r="R7" s="391">
        <f aca="true" t="shared" si="7" ref="R7:R38">IF($A7="w",J$152,IF($A7="r",J$153,IF($A7="f",J$154,IF($A7="g",J$155,"no.val."))))</f>
        <v>0.291</v>
      </c>
      <c r="S7" s="391">
        <f aca="true" t="shared" si="8" ref="S7:S38">IF($A7="w",K$152,IF($A7="r",K$153,IF($A7="f",K$154,IF($A7="g",K$155,"no.val."))))</f>
        <v>0.41</v>
      </c>
      <c r="T7" s="391">
        <f aca="true" t="shared" si="9" ref="T7:T38">IF($A7="w",L$152,IF($A7="r",L$153,IF($A7="f",L$154,IF($A7="g",L$155,"no.val."))))</f>
        <v>0.847</v>
      </c>
      <c r="U7" s="205"/>
      <c r="V7" s="392">
        <f aca="true" t="shared" si="10" ref="V7:V38">IF($I7="ib1",$H7*$K7,"")</f>
      </c>
      <c r="W7" s="392">
        <f aca="true" t="shared" si="11" ref="W7:W38">IF($I7="be1",$H7*$K7,"")</f>
      </c>
      <c r="X7" s="392">
        <f aca="true" t="shared" si="12" ref="X7:X38">IF($I7="ib2",$H7*$K7,"")</f>
      </c>
      <c r="Y7" s="392">
        <f aca="true" t="shared" si="13" ref="Y7:Y38">IF($I7="be2",$H7*$K7,"")</f>
      </c>
      <c r="Z7" s="392">
        <f aca="true" t="shared" si="14" ref="Z7:Z38">IF($I7="ib3",$H7*$K7,"")</f>
      </c>
      <c r="AA7" s="392">
        <f aca="true" t="shared" si="15" ref="AA7:AA38">IF($I7="be3",$H7*$K7,"")</f>
      </c>
      <c r="AB7" s="392">
        <f aca="true" t="shared" si="16" ref="AB7:AB38">IF($I7="ib4",$H7*$K7,"")</f>
      </c>
      <c r="AC7" s="392">
        <f aca="true" t="shared" si="17" ref="AC7:AC38">IF($I7="be4",$H7*$K7,"")</f>
      </c>
      <c r="AD7" s="205"/>
      <c r="AE7" s="393">
        <f aca="true" t="shared" si="18" ref="AE7:AE26">IF($I7="ib1",to1,IF($I7="be1",1-to1,""))</f>
      </c>
      <c r="AF7" s="393">
        <f aca="true" t="shared" si="19" ref="AF7:AF26">IF($I7="ib2",to2,IF($I7="be2",1-to2,""))</f>
      </c>
      <c r="AG7" s="393">
        <f aca="true" t="shared" si="20" ref="AG7:AG26">IF($I7="ib3",to3,IF($I7="be3",1-to3,""))</f>
      </c>
      <c r="AH7" s="393">
        <f aca="true" t="shared" si="21" ref="AH7:AH26">IF($I7="ib4",to4,IF($I7="be4",1-to4,""))</f>
      </c>
      <c r="AI7" s="205"/>
      <c r="AJ7" s="393">
        <f aca="true" t="shared" si="22" ref="AJ7:AJ38">IF(AE7&lt;&gt;"",AE7,IF(AF7&lt;&gt;"",AF7,IF(AG7&lt;&gt;"",AG7,IF(AH7&lt;&gt;"",AH7,1))))</f>
        <v>1</v>
      </c>
      <c r="AM7" s="206"/>
      <c r="AN7" s="206"/>
      <c r="AO7" s="206"/>
      <c r="AP7" s="206"/>
    </row>
    <row r="8" spans="1:42" s="207" customFormat="1" ht="18" customHeight="1" thickBot="1">
      <c r="A8" s="198" t="s">
        <v>475</v>
      </c>
      <c r="B8" s="197">
        <f t="shared" si="0"/>
      </c>
      <c r="C8" s="198">
        <v>2</v>
      </c>
      <c r="D8" s="493"/>
      <c r="E8" s="208"/>
      <c r="F8" s="209"/>
      <c r="G8" s="210"/>
      <c r="H8" s="351"/>
      <c r="I8" s="352"/>
      <c r="J8" s="295">
        <f t="shared" si="1"/>
      </c>
      <c r="K8" s="332"/>
      <c r="L8" s="211">
        <f aca="true" t="shared" si="23" ref="L8:L71">IF(AND(K8&lt;&gt;"",I8&lt;&gt;"be1",I8&lt;&gt;"be2",I8&lt;&gt;"be3",I8&lt;&gt;"be4"),IF(C8=1,P8,IF(C8=2,Q8,IF(C8=3,R8,IF(C8=4,S8,IF(C8=5,T8,""))))),"")</f>
      </c>
      <c r="M8" s="212">
        <f t="shared" si="2"/>
      </c>
      <c r="N8" s="213">
        <f t="shared" si="3"/>
      </c>
      <c r="O8" s="411">
        <f t="shared" si="4"/>
        <v>2</v>
      </c>
      <c r="P8" s="391">
        <f t="shared" si="5"/>
        <v>0.41</v>
      </c>
      <c r="Q8" s="391">
        <f t="shared" si="6"/>
        <v>0.318</v>
      </c>
      <c r="R8" s="391">
        <f t="shared" si="7"/>
        <v>0.291</v>
      </c>
      <c r="S8" s="391">
        <f t="shared" si="8"/>
        <v>0.41</v>
      </c>
      <c r="T8" s="391">
        <f t="shared" si="9"/>
        <v>0.847</v>
      </c>
      <c r="U8" s="205"/>
      <c r="V8" s="392">
        <f t="shared" si="10"/>
      </c>
      <c r="W8" s="392">
        <f t="shared" si="11"/>
      </c>
      <c r="X8" s="392">
        <f t="shared" si="12"/>
      </c>
      <c r="Y8" s="392">
        <f t="shared" si="13"/>
      </c>
      <c r="Z8" s="392">
        <f t="shared" si="14"/>
      </c>
      <c r="AA8" s="392">
        <f t="shared" si="15"/>
      </c>
      <c r="AB8" s="392">
        <f t="shared" si="16"/>
      </c>
      <c r="AC8" s="392">
        <f t="shared" si="17"/>
      </c>
      <c r="AD8" s="205"/>
      <c r="AE8" s="393">
        <f t="shared" si="18"/>
      </c>
      <c r="AF8" s="393">
        <f t="shared" si="19"/>
      </c>
      <c r="AG8" s="393">
        <f t="shared" si="20"/>
      </c>
      <c r="AH8" s="393">
        <f t="shared" si="21"/>
      </c>
      <c r="AI8" s="205"/>
      <c r="AJ8" s="393">
        <f t="shared" si="22"/>
        <v>1</v>
      </c>
      <c r="AM8" s="206"/>
      <c r="AN8" s="206"/>
      <c r="AO8" s="206"/>
      <c r="AP8" s="206"/>
    </row>
    <row r="9" spans="1:42" s="207" customFormat="1" ht="18" customHeight="1" hidden="1" outlineLevel="1">
      <c r="A9" s="198" t="s">
        <v>475</v>
      </c>
      <c r="B9" s="197">
        <f t="shared" si="0"/>
      </c>
      <c r="C9" s="198"/>
      <c r="D9" s="344"/>
      <c r="E9" s="208"/>
      <c r="F9" s="209"/>
      <c r="G9" s="210"/>
      <c r="H9" s="351"/>
      <c r="I9" s="353"/>
      <c r="J9" s="295">
        <f t="shared" si="1"/>
      </c>
      <c r="K9" s="332"/>
      <c r="L9" s="211">
        <f t="shared" si="23"/>
      </c>
      <c r="M9" s="212">
        <f t="shared" si="2"/>
      </c>
      <c r="N9" s="213">
        <f t="shared" si="3"/>
      </c>
      <c r="O9" s="411">
        <f t="shared" si="4"/>
        <v>2</v>
      </c>
      <c r="P9" s="391">
        <f t="shared" si="5"/>
        <v>0.41</v>
      </c>
      <c r="Q9" s="391">
        <f t="shared" si="6"/>
        <v>0.318</v>
      </c>
      <c r="R9" s="391">
        <f t="shared" si="7"/>
        <v>0.291</v>
      </c>
      <c r="S9" s="391">
        <f t="shared" si="8"/>
        <v>0.41</v>
      </c>
      <c r="T9" s="391">
        <f t="shared" si="9"/>
        <v>0.847</v>
      </c>
      <c r="U9" s="205"/>
      <c r="V9" s="392">
        <f t="shared" si="10"/>
      </c>
      <c r="W9" s="392">
        <f t="shared" si="11"/>
      </c>
      <c r="X9" s="392">
        <f t="shared" si="12"/>
      </c>
      <c r="Y9" s="392">
        <f t="shared" si="13"/>
      </c>
      <c r="Z9" s="392">
        <f t="shared" si="14"/>
      </c>
      <c r="AA9" s="392">
        <f t="shared" si="15"/>
      </c>
      <c r="AB9" s="392">
        <f t="shared" si="16"/>
      </c>
      <c r="AC9" s="392">
        <f t="shared" si="17"/>
      </c>
      <c r="AD9" s="205"/>
      <c r="AE9" s="393">
        <f t="shared" si="18"/>
      </c>
      <c r="AF9" s="393">
        <f t="shared" si="19"/>
      </c>
      <c r="AG9" s="393">
        <f t="shared" si="20"/>
      </c>
      <c r="AH9" s="393">
        <f t="shared" si="21"/>
      </c>
      <c r="AI9" s="205"/>
      <c r="AJ9" s="393">
        <f t="shared" si="22"/>
        <v>1</v>
      </c>
      <c r="AM9" s="206"/>
      <c r="AN9" s="206"/>
      <c r="AO9" s="206"/>
      <c r="AP9" s="206"/>
    </row>
    <row r="10" spans="1:42" s="207" customFormat="1" ht="18" customHeight="1" hidden="1" outlineLevel="1">
      <c r="A10" s="198" t="s">
        <v>475</v>
      </c>
      <c r="B10" s="197">
        <f t="shared" si="0"/>
      </c>
      <c r="C10" s="198"/>
      <c r="D10" s="344"/>
      <c r="E10" s="208"/>
      <c r="F10" s="209"/>
      <c r="G10" s="210"/>
      <c r="H10" s="351"/>
      <c r="I10" s="352"/>
      <c r="J10" s="295">
        <f t="shared" si="1"/>
      </c>
      <c r="K10" s="332"/>
      <c r="L10" s="211">
        <f t="shared" si="23"/>
      </c>
      <c r="M10" s="212">
        <f t="shared" si="2"/>
      </c>
      <c r="N10" s="213">
        <f t="shared" si="3"/>
      </c>
      <c r="O10" s="411">
        <f t="shared" si="4"/>
        <v>2</v>
      </c>
      <c r="P10" s="391">
        <f t="shared" si="5"/>
        <v>0.41</v>
      </c>
      <c r="Q10" s="391">
        <f t="shared" si="6"/>
        <v>0.318</v>
      </c>
      <c r="R10" s="391">
        <f t="shared" si="7"/>
        <v>0.291</v>
      </c>
      <c r="S10" s="391">
        <f t="shared" si="8"/>
        <v>0.41</v>
      </c>
      <c r="T10" s="391">
        <f t="shared" si="9"/>
        <v>0.847</v>
      </c>
      <c r="U10" s="205"/>
      <c r="V10" s="392">
        <f t="shared" si="10"/>
      </c>
      <c r="W10" s="392">
        <f t="shared" si="11"/>
      </c>
      <c r="X10" s="392">
        <f t="shared" si="12"/>
      </c>
      <c r="Y10" s="392">
        <f t="shared" si="13"/>
      </c>
      <c r="Z10" s="392">
        <f t="shared" si="14"/>
      </c>
      <c r="AA10" s="392">
        <f t="shared" si="15"/>
      </c>
      <c r="AB10" s="392">
        <f t="shared" si="16"/>
      </c>
      <c r="AC10" s="392">
        <f t="shared" si="17"/>
      </c>
      <c r="AD10" s="205"/>
      <c r="AE10" s="393">
        <f t="shared" si="18"/>
      </c>
      <c r="AF10" s="393">
        <f t="shared" si="19"/>
      </c>
      <c r="AG10" s="393">
        <f t="shared" si="20"/>
      </c>
      <c r="AH10" s="393">
        <f t="shared" si="21"/>
      </c>
      <c r="AI10" s="205"/>
      <c r="AJ10" s="393">
        <f t="shared" si="22"/>
        <v>1</v>
      </c>
      <c r="AM10" s="206"/>
      <c r="AN10" s="206"/>
      <c r="AO10" s="206"/>
      <c r="AP10" s="206"/>
    </row>
    <row r="11" spans="1:42" s="207" customFormat="1" ht="18" customHeight="1" hidden="1" outlineLevel="1">
      <c r="A11" s="198" t="s">
        <v>475</v>
      </c>
      <c r="B11" s="197">
        <f t="shared" si="0"/>
      </c>
      <c r="C11" s="198"/>
      <c r="D11" s="344"/>
      <c r="E11" s="208"/>
      <c r="F11" s="209"/>
      <c r="G11" s="210"/>
      <c r="H11" s="351"/>
      <c r="I11" s="352"/>
      <c r="J11" s="295">
        <f t="shared" si="1"/>
      </c>
      <c r="K11" s="332"/>
      <c r="L11" s="211">
        <f t="shared" si="23"/>
      </c>
      <c r="M11" s="212">
        <f t="shared" si="2"/>
      </c>
      <c r="N11" s="213">
        <f t="shared" si="3"/>
      </c>
      <c r="O11" s="411">
        <f t="shared" si="4"/>
        <v>2</v>
      </c>
      <c r="P11" s="391">
        <f t="shared" si="5"/>
        <v>0.41</v>
      </c>
      <c r="Q11" s="391">
        <f t="shared" si="6"/>
        <v>0.318</v>
      </c>
      <c r="R11" s="391">
        <f t="shared" si="7"/>
        <v>0.291</v>
      </c>
      <c r="S11" s="391">
        <f t="shared" si="8"/>
        <v>0.41</v>
      </c>
      <c r="T11" s="391">
        <f t="shared" si="9"/>
        <v>0.847</v>
      </c>
      <c r="U11" s="205"/>
      <c r="V11" s="392">
        <f t="shared" si="10"/>
      </c>
      <c r="W11" s="392">
        <f t="shared" si="11"/>
      </c>
      <c r="X11" s="392">
        <f t="shared" si="12"/>
      </c>
      <c r="Y11" s="392">
        <f t="shared" si="13"/>
      </c>
      <c r="Z11" s="392">
        <f t="shared" si="14"/>
      </c>
      <c r="AA11" s="392">
        <f t="shared" si="15"/>
      </c>
      <c r="AB11" s="392">
        <f t="shared" si="16"/>
      </c>
      <c r="AC11" s="392">
        <f t="shared" si="17"/>
      </c>
      <c r="AD11" s="205"/>
      <c r="AE11" s="393">
        <f t="shared" si="18"/>
      </c>
      <c r="AF11" s="393">
        <f t="shared" si="19"/>
      </c>
      <c r="AG11" s="393">
        <f t="shared" si="20"/>
      </c>
      <c r="AH11" s="393">
        <f t="shared" si="21"/>
      </c>
      <c r="AI11" s="205"/>
      <c r="AJ11" s="393">
        <f t="shared" si="22"/>
        <v>1</v>
      </c>
      <c r="AM11" s="206"/>
      <c r="AN11" s="206"/>
      <c r="AO11" s="206"/>
      <c r="AP11" s="206"/>
    </row>
    <row r="12" spans="1:42" s="207" customFormat="1" ht="18" customHeight="1" hidden="1" outlineLevel="1">
      <c r="A12" s="198" t="s">
        <v>475</v>
      </c>
      <c r="B12" s="197">
        <f t="shared" si="0"/>
      </c>
      <c r="C12" s="198"/>
      <c r="D12" s="344"/>
      <c r="E12" s="208"/>
      <c r="F12" s="209"/>
      <c r="G12" s="210"/>
      <c r="H12" s="351"/>
      <c r="I12" s="352"/>
      <c r="J12" s="295">
        <f t="shared" si="1"/>
      </c>
      <c r="K12" s="332"/>
      <c r="L12" s="211">
        <f t="shared" si="23"/>
      </c>
      <c r="M12" s="212">
        <f t="shared" si="2"/>
      </c>
      <c r="N12" s="213">
        <f t="shared" si="3"/>
      </c>
      <c r="O12" s="411">
        <f t="shared" si="4"/>
        <v>2</v>
      </c>
      <c r="P12" s="391">
        <f t="shared" si="5"/>
        <v>0.41</v>
      </c>
      <c r="Q12" s="391">
        <f t="shared" si="6"/>
        <v>0.318</v>
      </c>
      <c r="R12" s="391">
        <f t="shared" si="7"/>
        <v>0.291</v>
      </c>
      <c r="S12" s="391">
        <f t="shared" si="8"/>
        <v>0.41</v>
      </c>
      <c r="T12" s="391">
        <f t="shared" si="9"/>
        <v>0.847</v>
      </c>
      <c r="U12" s="205"/>
      <c r="V12" s="392">
        <f t="shared" si="10"/>
      </c>
      <c r="W12" s="392">
        <f t="shared" si="11"/>
      </c>
      <c r="X12" s="392">
        <f t="shared" si="12"/>
      </c>
      <c r="Y12" s="392">
        <f t="shared" si="13"/>
      </c>
      <c r="Z12" s="392">
        <f t="shared" si="14"/>
      </c>
      <c r="AA12" s="392">
        <f t="shared" si="15"/>
      </c>
      <c r="AB12" s="392">
        <f t="shared" si="16"/>
      </c>
      <c r="AC12" s="392">
        <f t="shared" si="17"/>
      </c>
      <c r="AD12" s="205"/>
      <c r="AE12" s="393">
        <f t="shared" si="18"/>
      </c>
      <c r="AF12" s="393">
        <f t="shared" si="19"/>
      </c>
      <c r="AG12" s="393">
        <f t="shared" si="20"/>
      </c>
      <c r="AH12" s="393">
        <f t="shared" si="21"/>
      </c>
      <c r="AI12" s="205"/>
      <c r="AJ12" s="393">
        <f t="shared" si="22"/>
        <v>1</v>
      </c>
      <c r="AM12" s="206"/>
      <c r="AN12" s="206"/>
      <c r="AO12" s="206"/>
      <c r="AP12" s="206"/>
    </row>
    <row r="13" spans="1:42" s="207" customFormat="1" ht="18" customHeight="1" hidden="1" outlineLevel="1">
      <c r="A13" s="198" t="s">
        <v>475</v>
      </c>
      <c r="B13" s="197">
        <f t="shared" si="0"/>
      </c>
      <c r="C13" s="198"/>
      <c r="D13" s="344"/>
      <c r="E13" s="208"/>
      <c r="F13" s="209"/>
      <c r="G13" s="210"/>
      <c r="H13" s="351"/>
      <c r="I13" s="352"/>
      <c r="J13" s="295">
        <f t="shared" si="1"/>
      </c>
      <c r="K13" s="332"/>
      <c r="L13" s="211">
        <f t="shared" si="23"/>
      </c>
      <c r="M13" s="212">
        <f t="shared" si="2"/>
      </c>
      <c r="N13" s="213">
        <f t="shared" si="3"/>
      </c>
      <c r="O13" s="411">
        <f t="shared" si="4"/>
        <v>2</v>
      </c>
      <c r="P13" s="391">
        <f t="shared" si="5"/>
        <v>0.41</v>
      </c>
      <c r="Q13" s="391">
        <f t="shared" si="6"/>
        <v>0.318</v>
      </c>
      <c r="R13" s="391">
        <f t="shared" si="7"/>
        <v>0.291</v>
      </c>
      <c r="S13" s="391">
        <f t="shared" si="8"/>
        <v>0.41</v>
      </c>
      <c r="T13" s="391">
        <f t="shared" si="9"/>
        <v>0.847</v>
      </c>
      <c r="U13" s="205"/>
      <c r="V13" s="392">
        <f t="shared" si="10"/>
      </c>
      <c r="W13" s="392">
        <f t="shared" si="11"/>
      </c>
      <c r="X13" s="392">
        <f t="shared" si="12"/>
      </c>
      <c r="Y13" s="392">
        <f t="shared" si="13"/>
      </c>
      <c r="Z13" s="392">
        <f t="shared" si="14"/>
      </c>
      <c r="AA13" s="392">
        <f t="shared" si="15"/>
      </c>
      <c r="AB13" s="392">
        <f t="shared" si="16"/>
      </c>
      <c r="AC13" s="392">
        <f t="shared" si="17"/>
      </c>
      <c r="AD13" s="205"/>
      <c r="AE13" s="393">
        <f t="shared" si="18"/>
      </c>
      <c r="AF13" s="393">
        <f t="shared" si="19"/>
      </c>
      <c r="AG13" s="393">
        <f t="shared" si="20"/>
      </c>
      <c r="AH13" s="393">
        <f t="shared" si="21"/>
      </c>
      <c r="AI13" s="205"/>
      <c r="AJ13" s="393">
        <f t="shared" si="22"/>
        <v>1</v>
      </c>
      <c r="AM13" s="206"/>
      <c r="AN13" s="206"/>
      <c r="AO13" s="206"/>
      <c r="AP13" s="206"/>
    </row>
    <row r="14" spans="1:42" s="207" customFormat="1" ht="18" customHeight="1" hidden="1" outlineLevel="1">
      <c r="A14" s="198" t="s">
        <v>475</v>
      </c>
      <c r="B14" s="197">
        <f t="shared" si="0"/>
      </c>
      <c r="C14" s="198"/>
      <c r="D14" s="344"/>
      <c r="E14" s="208"/>
      <c r="F14" s="209"/>
      <c r="G14" s="210"/>
      <c r="H14" s="351"/>
      <c r="I14" s="352"/>
      <c r="J14" s="295">
        <f t="shared" si="1"/>
      </c>
      <c r="K14" s="332"/>
      <c r="L14" s="211">
        <f t="shared" si="23"/>
      </c>
      <c r="M14" s="212">
        <f t="shared" si="2"/>
      </c>
      <c r="N14" s="213">
        <f t="shared" si="3"/>
      </c>
      <c r="O14" s="411">
        <f t="shared" si="4"/>
        <v>2</v>
      </c>
      <c r="P14" s="391">
        <f t="shared" si="5"/>
        <v>0.41</v>
      </c>
      <c r="Q14" s="391">
        <f t="shared" si="6"/>
        <v>0.318</v>
      </c>
      <c r="R14" s="391">
        <f t="shared" si="7"/>
        <v>0.291</v>
      </c>
      <c r="S14" s="391">
        <f t="shared" si="8"/>
        <v>0.41</v>
      </c>
      <c r="T14" s="391">
        <f t="shared" si="9"/>
        <v>0.847</v>
      </c>
      <c r="U14" s="205"/>
      <c r="V14" s="392">
        <f t="shared" si="10"/>
      </c>
      <c r="W14" s="392">
        <f t="shared" si="11"/>
      </c>
      <c r="X14" s="392">
        <f t="shared" si="12"/>
      </c>
      <c r="Y14" s="392">
        <f t="shared" si="13"/>
      </c>
      <c r="Z14" s="392">
        <f t="shared" si="14"/>
      </c>
      <c r="AA14" s="392">
        <f t="shared" si="15"/>
      </c>
      <c r="AB14" s="392">
        <f t="shared" si="16"/>
      </c>
      <c r="AC14" s="392">
        <f t="shared" si="17"/>
      </c>
      <c r="AD14" s="205"/>
      <c r="AE14" s="393">
        <f t="shared" si="18"/>
      </c>
      <c r="AF14" s="393">
        <f t="shared" si="19"/>
      </c>
      <c r="AG14" s="393">
        <f t="shared" si="20"/>
      </c>
      <c r="AH14" s="393">
        <f t="shared" si="21"/>
      </c>
      <c r="AI14" s="205"/>
      <c r="AJ14" s="393">
        <f t="shared" si="22"/>
        <v>1</v>
      </c>
      <c r="AM14" s="206"/>
      <c r="AN14" s="206"/>
      <c r="AO14" s="206"/>
      <c r="AP14" s="206"/>
    </row>
    <row r="15" spans="1:42" s="207" customFormat="1" ht="18" customHeight="1" hidden="1" outlineLevel="1">
      <c r="A15" s="198" t="s">
        <v>475</v>
      </c>
      <c r="B15" s="197">
        <f t="shared" si="0"/>
      </c>
      <c r="C15" s="198"/>
      <c r="D15" s="344"/>
      <c r="E15" s="208"/>
      <c r="F15" s="209"/>
      <c r="G15" s="210"/>
      <c r="H15" s="351"/>
      <c r="I15" s="352"/>
      <c r="J15" s="295">
        <f t="shared" si="1"/>
      </c>
      <c r="K15" s="332"/>
      <c r="L15" s="211">
        <f t="shared" si="23"/>
      </c>
      <c r="M15" s="212">
        <f t="shared" si="2"/>
      </c>
      <c r="N15" s="213">
        <f t="shared" si="3"/>
      </c>
      <c r="O15" s="411">
        <f t="shared" si="4"/>
        <v>2</v>
      </c>
      <c r="P15" s="391">
        <f t="shared" si="5"/>
        <v>0.41</v>
      </c>
      <c r="Q15" s="391">
        <f t="shared" si="6"/>
        <v>0.318</v>
      </c>
      <c r="R15" s="391">
        <f t="shared" si="7"/>
        <v>0.291</v>
      </c>
      <c r="S15" s="391">
        <f t="shared" si="8"/>
        <v>0.41</v>
      </c>
      <c r="T15" s="391">
        <f t="shared" si="9"/>
        <v>0.847</v>
      </c>
      <c r="U15" s="205"/>
      <c r="V15" s="392">
        <f t="shared" si="10"/>
      </c>
      <c r="W15" s="392">
        <f t="shared" si="11"/>
      </c>
      <c r="X15" s="392">
        <f t="shared" si="12"/>
      </c>
      <c r="Y15" s="392">
        <f t="shared" si="13"/>
      </c>
      <c r="Z15" s="392">
        <f t="shared" si="14"/>
      </c>
      <c r="AA15" s="392">
        <f t="shared" si="15"/>
      </c>
      <c r="AB15" s="392">
        <f t="shared" si="16"/>
      </c>
      <c r="AC15" s="392">
        <f t="shared" si="17"/>
      </c>
      <c r="AD15" s="205"/>
      <c r="AE15" s="393">
        <f t="shared" si="18"/>
      </c>
      <c r="AF15" s="393">
        <f t="shared" si="19"/>
      </c>
      <c r="AG15" s="393">
        <f t="shared" si="20"/>
      </c>
      <c r="AH15" s="393">
        <f t="shared" si="21"/>
      </c>
      <c r="AI15" s="205"/>
      <c r="AJ15" s="393">
        <f t="shared" si="22"/>
        <v>1</v>
      </c>
      <c r="AM15" s="206"/>
      <c r="AN15" s="206"/>
      <c r="AO15" s="206"/>
      <c r="AP15" s="206"/>
    </row>
    <row r="16" spans="1:42" s="207" customFormat="1" ht="18" customHeight="1" hidden="1" outlineLevel="1" thickBot="1">
      <c r="A16" s="198" t="s">
        <v>475</v>
      </c>
      <c r="B16" s="197">
        <f t="shared" si="0"/>
      </c>
      <c r="C16" s="198"/>
      <c r="D16" s="345"/>
      <c r="E16" s="214"/>
      <c r="F16" s="215"/>
      <c r="G16" s="216"/>
      <c r="H16" s="354"/>
      <c r="I16" s="355"/>
      <c r="J16" s="296">
        <f t="shared" si="1"/>
      </c>
      <c r="K16" s="333"/>
      <c r="L16" s="217">
        <f t="shared" si="23"/>
      </c>
      <c r="M16" s="218">
        <f t="shared" si="2"/>
      </c>
      <c r="N16" s="219">
        <f t="shared" si="3"/>
      </c>
      <c r="O16" s="411">
        <f t="shared" si="4"/>
        <v>2</v>
      </c>
      <c r="P16" s="391">
        <f t="shared" si="5"/>
        <v>0.41</v>
      </c>
      <c r="Q16" s="391">
        <f t="shared" si="6"/>
        <v>0.318</v>
      </c>
      <c r="R16" s="391">
        <f t="shared" si="7"/>
        <v>0.291</v>
      </c>
      <c r="S16" s="391">
        <f t="shared" si="8"/>
        <v>0.41</v>
      </c>
      <c r="T16" s="391">
        <f t="shared" si="9"/>
        <v>0.847</v>
      </c>
      <c r="U16" s="205"/>
      <c r="V16" s="392">
        <f t="shared" si="10"/>
      </c>
      <c r="W16" s="392">
        <f t="shared" si="11"/>
      </c>
      <c r="X16" s="392">
        <f t="shared" si="12"/>
      </c>
      <c r="Y16" s="392">
        <f t="shared" si="13"/>
      </c>
      <c r="Z16" s="392">
        <f t="shared" si="14"/>
      </c>
      <c r="AA16" s="392">
        <f t="shared" si="15"/>
      </c>
      <c r="AB16" s="392">
        <f t="shared" si="16"/>
      </c>
      <c r="AC16" s="392">
        <f t="shared" si="17"/>
      </c>
      <c r="AD16" s="205"/>
      <c r="AE16" s="393">
        <f t="shared" si="18"/>
      </c>
      <c r="AF16" s="393">
        <f t="shared" si="19"/>
      </c>
      <c r="AG16" s="393">
        <f t="shared" si="20"/>
      </c>
      <c r="AH16" s="393">
        <f t="shared" si="21"/>
      </c>
      <c r="AI16" s="205"/>
      <c r="AJ16" s="393">
        <f t="shared" si="22"/>
        <v>1</v>
      </c>
      <c r="AM16" s="206"/>
      <c r="AN16" s="206"/>
      <c r="AO16" s="206"/>
      <c r="AP16" s="206"/>
    </row>
    <row r="17" spans="1:42" s="207" customFormat="1" ht="18" customHeight="1" collapsed="1">
      <c r="A17" s="198" t="s">
        <v>478</v>
      </c>
      <c r="B17" s="197" t="str">
        <f t="shared" si="0"/>
        <v>!</v>
      </c>
      <c r="C17" s="198">
        <v>1</v>
      </c>
      <c r="D17" s="494" t="s">
        <v>595</v>
      </c>
      <c r="E17" s="220"/>
      <c r="F17" s="221"/>
      <c r="G17" s="222"/>
      <c r="H17" s="349">
        <v>100</v>
      </c>
      <c r="I17" s="356" t="s">
        <v>611</v>
      </c>
      <c r="J17" s="294">
        <f t="shared" si="1"/>
        <v>0.9014423076923077</v>
      </c>
      <c r="K17" s="334">
        <v>0.41</v>
      </c>
      <c r="L17" s="202">
        <f t="shared" si="23"/>
        <v>0.413</v>
      </c>
      <c r="M17" s="203">
        <f t="shared" si="2"/>
      </c>
      <c r="N17" s="204">
        <f t="shared" si="3"/>
        <v>41.3</v>
      </c>
      <c r="O17" s="411">
        <f t="shared" si="4"/>
        <v>3</v>
      </c>
      <c r="P17" s="391">
        <f t="shared" si="5"/>
        <v>0.413</v>
      </c>
      <c r="Q17" s="391">
        <f t="shared" si="6"/>
        <v>0.292</v>
      </c>
      <c r="R17" s="391">
        <f t="shared" si="7"/>
        <v>0.269</v>
      </c>
      <c r="S17" s="391">
        <f t="shared" si="8"/>
        <v>0.397</v>
      </c>
      <c r="T17" s="391">
        <f t="shared" si="9"/>
        <v>0.806</v>
      </c>
      <c r="U17" s="205"/>
      <c r="V17" s="392">
        <f t="shared" si="10"/>
        <v>41</v>
      </c>
      <c r="W17" s="392">
        <f t="shared" si="11"/>
      </c>
      <c r="X17" s="392">
        <f t="shared" si="12"/>
      </c>
      <c r="Y17" s="392">
        <f t="shared" si="13"/>
      </c>
      <c r="Z17" s="392">
        <f t="shared" si="14"/>
      </c>
      <c r="AA17" s="392">
        <f t="shared" si="15"/>
      </c>
      <c r="AB17" s="392">
        <f t="shared" si="16"/>
      </c>
      <c r="AC17" s="392">
        <f t="shared" si="17"/>
      </c>
      <c r="AD17" s="205"/>
      <c r="AE17" s="393">
        <f t="shared" si="18"/>
        <v>0.9014423076923077</v>
      </c>
      <c r="AF17" s="393">
        <f t="shared" si="19"/>
      </c>
      <c r="AG17" s="393">
        <f t="shared" si="20"/>
      </c>
      <c r="AH17" s="393">
        <f t="shared" si="21"/>
      </c>
      <c r="AI17" s="205"/>
      <c r="AJ17" s="393">
        <f t="shared" si="22"/>
        <v>0.9014423076923077</v>
      </c>
      <c r="AM17" s="206"/>
      <c r="AN17" s="206"/>
      <c r="AO17" s="206"/>
      <c r="AP17" s="206"/>
    </row>
    <row r="18" spans="1:42" s="207" customFormat="1" ht="18" customHeight="1" thickBot="1">
      <c r="A18" s="198" t="s">
        <v>478</v>
      </c>
      <c r="B18" s="197">
        <f t="shared" si="0"/>
      </c>
      <c r="C18" s="198"/>
      <c r="D18" s="495"/>
      <c r="E18" s="208"/>
      <c r="F18" s="209"/>
      <c r="G18" s="210"/>
      <c r="H18" s="351"/>
      <c r="I18" s="353"/>
      <c r="J18" s="295">
        <f t="shared" si="1"/>
      </c>
      <c r="K18" s="332"/>
      <c r="L18" s="211">
        <f t="shared" si="23"/>
      </c>
      <c r="M18" s="212">
        <f t="shared" si="2"/>
      </c>
      <c r="N18" s="213">
        <f t="shared" si="3"/>
      </c>
      <c r="O18" s="411">
        <f t="shared" si="4"/>
        <v>3</v>
      </c>
      <c r="P18" s="391">
        <f t="shared" si="5"/>
        <v>0.413</v>
      </c>
      <c r="Q18" s="391">
        <f t="shared" si="6"/>
        <v>0.292</v>
      </c>
      <c r="R18" s="391">
        <f t="shared" si="7"/>
        <v>0.269</v>
      </c>
      <c r="S18" s="391">
        <f t="shared" si="8"/>
        <v>0.397</v>
      </c>
      <c r="T18" s="391">
        <f t="shared" si="9"/>
        <v>0.806</v>
      </c>
      <c r="U18" s="205"/>
      <c r="V18" s="392">
        <f t="shared" si="10"/>
      </c>
      <c r="W18" s="392">
        <f t="shared" si="11"/>
      </c>
      <c r="X18" s="392">
        <f t="shared" si="12"/>
      </c>
      <c r="Y18" s="392">
        <f t="shared" si="13"/>
      </c>
      <c r="Z18" s="392">
        <f t="shared" si="14"/>
      </c>
      <c r="AA18" s="392">
        <f t="shared" si="15"/>
      </c>
      <c r="AB18" s="392">
        <f t="shared" si="16"/>
      </c>
      <c r="AC18" s="392">
        <f t="shared" si="17"/>
      </c>
      <c r="AD18" s="205"/>
      <c r="AE18" s="393">
        <f t="shared" si="18"/>
      </c>
      <c r="AF18" s="393">
        <f t="shared" si="19"/>
      </c>
      <c r="AG18" s="393">
        <f t="shared" si="20"/>
      </c>
      <c r="AH18" s="393">
        <f t="shared" si="21"/>
      </c>
      <c r="AI18" s="205"/>
      <c r="AJ18" s="393">
        <f t="shared" si="22"/>
        <v>1</v>
      </c>
      <c r="AM18" s="206"/>
      <c r="AN18" s="206"/>
      <c r="AO18" s="206"/>
      <c r="AP18" s="206"/>
    </row>
    <row r="19" spans="1:36" s="207" customFormat="1" ht="18" customHeight="1" hidden="1" outlineLevel="1">
      <c r="A19" s="198" t="s">
        <v>478</v>
      </c>
      <c r="B19" s="197">
        <f t="shared" si="0"/>
      </c>
      <c r="C19" s="198"/>
      <c r="D19" s="346"/>
      <c r="E19" s="208"/>
      <c r="F19" s="209"/>
      <c r="G19" s="210"/>
      <c r="H19" s="351"/>
      <c r="I19" s="353"/>
      <c r="J19" s="295">
        <f t="shared" si="1"/>
      </c>
      <c r="K19" s="332"/>
      <c r="L19" s="211">
        <f t="shared" si="23"/>
      </c>
      <c r="M19" s="212">
        <f t="shared" si="2"/>
      </c>
      <c r="N19" s="213">
        <f t="shared" si="3"/>
      </c>
      <c r="O19" s="411">
        <f t="shared" si="4"/>
        <v>3</v>
      </c>
      <c r="P19" s="391">
        <f t="shared" si="5"/>
        <v>0.413</v>
      </c>
      <c r="Q19" s="391">
        <f t="shared" si="6"/>
        <v>0.292</v>
      </c>
      <c r="R19" s="391">
        <f t="shared" si="7"/>
        <v>0.269</v>
      </c>
      <c r="S19" s="391">
        <f t="shared" si="8"/>
        <v>0.397</v>
      </c>
      <c r="T19" s="391">
        <f t="shared" si="9"/>
        <v>0.806</v>
      </c>
      <c r="U19" s="205"/>
      <c r="V19" s="392">
        <f t="shared" si="10"/>
      </c>
      <c r="W19" s="392">
        <f t="shared" si="11"/>
      </c>
      <c r="X19" s="392">
        <f t="shared" si="12"/>
      </c>
      <c r="Y19" s="392">
        <f t="shared" si="13"/>
      </c>
      <c r="Z19" s="392">
        <f t="shared" si="14"/>
      </c>
      <c r="AA19" s="392">
        <f t="shared" si="15"/>
      </c>
      <c r="AB19" s="392">
        <f t="shared" si="16"/>
      </c>
      <c r="AC19" s="392">
        <f t="shared" si="17"/>
      </c>
      <c r="AD19" s="205"/>
      <c r="AE19" s="393">
        <f t="shared" si="18"/>
      </c>
      <c r="AF19" s="393">
        <f t="shared" si="19"/>
      </c>
      <c r="AG19" s="393">
        <f t="shared" si="20"/>
      </c>
      <c r="AH19" s="393">
        <f t="shared" si="21"/>
      </c>
      <c r="AI19" s="205"/>
      <c r="AJ19" s="393">
        <f t="shared" si="22"/>
        <v>1</v>
      </c>
    </row>
    <row r="20" spans="1:36" s="207" customFormat="1" ht="18" customHeight="1" hidden="1" outlineLevel="1">
      <c r="A20" s="198" t="s">
        <v>478</v>
      </c>
      <c r="B20" s="197">
        <f t="shared" si="0"/>
      </c>
      <c r="C20" s="198"/>
      <c r="D20" s="344"/>
      <c r="E20" s="208"/>
      <c r="F20" s="209"/>
      <c r="G20" s="210"/>
      <c r="H20" s="351"/>
      <c r="I20" s="353"/>
      <c r="J20" s="295">
        <f t="shared" si="1"/>
      </c>
      <c r="K20" s="332"/>
      <c r="L20" s="211">
        <f t="shared" si="23"/>
      </c>
      <c r="M20" s="212">
        <f t="shared" si="2"/>
      </c>
      <c r="N20" s="213">
        <f t="shared" si="3"/>
      </c>
      <c r="O20" s="411">
        <f t="shared" si="4"/>
        <v>3</v>
      </c>
      <c r="P20" s="391">
        <f t="shared" si="5"/>
        <v>0.413</v>
      </c>
      <c r="Q20" s="391">
        <f t="shared" si="6"/>
        <v>0.292</v>
      </c>
      <c r="R20" s="391">
        <f t="shared" si="7"/>
        <v>0.269</v>
      </c>
      <c r="S20" s="391">
        <f t="shared" si="8"/>
        <v>0.397</v>
      </c>
      <c r="T20" s="391">
        <f t="shared" si="9"/>
        <v>0.806</v>
      </c>
      <c r="U20" s="205"/>
      <c r="V20" s="392">
        <f t="shared" si="10"/>
      </c>
      <c r="W20" s="392">
        <f t="shared" si="11"/>
      </c>
      <c r="X20" s="392">
        <f t="shared" si="12"/>
      </c>
      <c r="Y20" s="392">
        <f t="shared" si="13"/>
      </c>
      <c r="Z20" s="392">
        <f t="shared" si="14"/>
      </c>
      <c r="AA20" s="392">
        <f t="shared" si="15"/>
      </c>
      <c r="AB20" s="392">
        <f t="shared" si="16"/>
      </c>
      <c r="AC20" s="392">
        <f t="shared" si="17"/>
      </c>
      <c r="AD20" s="205"/>
      <c r="AE20" s="393">
        <f t="shared" si="18"/>
      </c>
      <c r="AF20" s="393">
        <f t="shared" si="19"/>
      </c>
      <c r="AG20" s="393">
        <f t="shared" si="20"/>
      </c>
      <c r="AH20" s="393">
        <f t="shared" si="21"/>
      </c>
      <c r="AI20" s="205"/>
      <c r="AJ20" s="393">
        <f t="shared" si="22"/>
        <v>1</v>
      </c>
    </row>
    <row r="21" spans="1:36" s="207" customFormat="1" ht="18" customHeight="1" hidden="1" outlineLevel="1">
      <c r="A21" s="198" t="s">
        <v>478</v>
      </c>
      <c r="B21" s="197">
        <f t="shared" si="0"/>
      </c>
      <c r="C21" s="198"/>
      <c r="D21" s="344"/>
      <c r="E21" s="208"/>
      <c r="F21" s="209"/>
      <c r="G21" s="210"/>
      <c r="H21" s="351"/>
      <c r="I21" s="353"/>
      <c r="J21" s="295"/>
      <c r="K21" s="332"/>
      <c r="L21" s="211">
        <f t="shared" si="23"/>
      </c>
      <c r="M21" s="212">
        <f t="shared" si="2"/>
      </c>
      <c r="N21" s="213">
        <f t="shared" si="3"/>
      </c>
      <c r="O21" s="411">
        <f t="shared" si="4"/>
        <v>3</v>
      </c>
      <c r="P21" s="391">
        <f t="shared" si="5"/>
        <v>0.413</v>
      </c>
      <c r="Q21" s="391">
        <f t="shared" si="6"/>
        <v>0.292</v>
      </c>
      <c r="R21" s="391">
        <f t="shared" si="7"/>
        <v>0.269</v>
      </c>
      <c r="S21" s="391">
        <f t="shared" si="8"/>
        <v>0.397</v>
      </c>
      <c r="T21" s="391">
        <f t="shared" si="9"/>
        <v>0.806</v>
      </c>
      <c r="U21" s="205"/>
      <c r="V21" s="392">
        <f t="shared" si="10"/>
      </c>
      <c r="W21" s="392">
        <f t="shared" si="11"/>
      </c>
      <c r="X21" s="392">
        <f t="shared" si="12"/>
      </c>
      <c r="Y21" s="392">
        <f t="shared" si="13"/>
      </c>
      <c r="Z21" s="392">
        <f t="shared" si="14"/>
      </c>
      <c r="AA21" s="392">
        <f t="shared" si="15"/>
      </c>
      <c r="AB21" s="392">
        <f t="shared" si="16"/>
      </c>
      <c r="AC21" s="392">
        <f t="shared" si="17"/>
      </c>
      <c r="AD21" s="205"/>
      <c r="AE21" s="393">
        <f t="shared" si="18"/>
      </c>
      <c r="AF21" s="393">
        <f t="shared" si="19"/>
      </c>
      <c r="AG21" s="393">
        <f t="shared" si="20"/>
      </c>
      <c r="AH21" s="393">
        <f t="shared" si="21"/>
      </c>
      <c r="AI21" s="205"/>
      <c r="AJ21" s="393">
        <f t="shared" si="22"/>
        <v>1</v>
      </c>
    </row>
    <row r="22" spans="1:36" s="207" customFormat="1" ht="18" customHeight="1" hidden="1" outlineLevel="1">
      <c r="A22" s="198" t="s">
        <v>478</v>
      </c>
      <c r="B22" s="197">
        <f t="shared" si="0"/>
      </c>
      <c r="C22" s="198"/>
      <c r="D22" s="344"/>
      <c r="E22" s="208"/>
      <c r="F22" s="209"/>
      <c r="G22" s="210"/>
      <c r="H22" s="351"/>
      <c r="I22" s="353"/>
      <c r="J22" s="295">
        <f aca="true" t="shared" si="24" ref="J22:J32">IF(H22&gt;0,AJ22,"")</f>
      </c>
      <c r="K22" s="332"/>
      <c r="L22" s="211">
        <f t="shared" si="23"/>
      </c>
      <c r="M22" s="212">
        <f t="shared" si="2"/>
      </c>
      <c r="N22" s="213">
        <f t="shared" si="3"/>
      </c>
      <c r="O22" s="411">
        <f t="shared" si="4"/>
        <v>3</v>
      </c>
      <c r="P22" s="391">
        <f t="shared" si="5"/>
        <v>0.413</v>
      </c>
      <c r="Q22" s="391">
        <f t="shared" si="6"/>
        <v>0.292</v>
      </c>
      <c r="R22" s="391">
        <f t="shared" si="7"/>
        <v>0.269</v>
      </c>
      <c r="S22" s="391">
        <f t="shared" si="8"/>
        <v>0.397</v>
      </c>
      <c r="T22" s="391">
        <f t="shared" si="9"/>
        <v>0.806</v>
      </c>
      <c r="U22" s="205"/>
      <c r="V22" s="392">
        <f t="shared" si="10"/>
      </c>
      <c r="W22" s="392">
        <f t="shared" si="11"/>
      </c>
      <c r="X22" s="392">
        <f t="shared" si="12"/>
      </c>
      <c r="Y22" s="392">
        <f t="shared" si="13"/>
      </c>
      <c r="Z22" s="392">
        <f t="shared" si="14"/>
      </c>
      <c r="AA22" s="392">
        <f t="shared" si="15"/>
      </c>
      <c r="AB22" s="392">
        <f t="shared" si="16"/>
      </c>
      <c r="AC22" s="392">
        <f t="shared" si="17"/>
      </c>
      <c r="AD22" s="205"/>
      <c r="AE22" s="393">
        <f t="shared" si="18"/>
      </c>
      <c r="AF22" s="393">
        <f t="shared" si="19"/>
      </c>
      <c r="AG22" s="393">
        <f t="shared" si="20"/>
      </c>
      <c r="AH22" s="393">
        <f t="shared" si="21"/>
      </c>
      <c r="AI22" s="205"/>
      <c r="AJ22" s="393">
        <f t="shared" si="22"/>
        <v>1</v>
      </c>
    </row>
    <row r="23" spans="1:36" s="207" customFormat="1" ht="18" customHeight="1" hidden="1" outlineLevel="1">
      <c r="A23" s="198" t="s">
        <v>478</v>
      </c>
      <c r="B23" s="197">
        <f t="shared" si="0"/>
      </c>
      <c r="C23" s="198"/>
      <c r="D23" s="344"/>
      <c r="E23" s="208"/>
      <c r="F23" s="209"/>
      <c r="G23" s="210"/>
      <c r="H23" s="351"/>
      <c r="I23" s="353"/>
      <c r="J23" s="295">
        <f t="shared" si="24"/>
      </c>
      <c r="K23" s="332"/>
      <c r="L23" s="211">
        <f t="shared" si="23"/>
      </c>
      <c r="M23" s="212">
        <f t="shared" si="2"/>
      </c>
      <c r="N23" s="213">
        <f t="shared" si="3"/>
      </c>
      <c r="O23" s="411">
        <f t="shared" si="4"/>
        <v>3</v>
      </c>
      <c r="P23" s="391">
        <f t="shared" si="5"/>
        <v>0.413</v>
      </c>
      <c r="Q23" s="391">
        <f t="shared" si="6"/>
        <v>0.292</v>
      </c>
      <c r="R23" s="391">
        <f t="shared" si="7"/>
        <v>0.269</v>
      </c>
      <c r="S23" s="391">
        <f t="shared" si="8"/>
        <v>0.397</v>
      </c>
      <c r="T23" s="391">
        <f t="shared" si="9"/>
        <v>0.806</v>
      </c>
      <c r="U23" s="205"/>
      <c r="V23" s="392">
        <f t="shared" si="10"/>
      </c>
      <c r="W23" s="392">
        <f t="shared" si="11"/>
      </c>
      <c r="X23" s="392">
        <f t="shared" si="12"/>
      </c>
      <c r="Y23" s="392">
        <f t="shared" si="13"/>
      </c>
      <c r="Z23" s="392">
        <f t="shared" si="14"/>
      </c>
      <c r="AA23" s="392">
        <f t="shared" si="15"/>
      </c>
      <c r="AB23" s="392">
        <f t="shared" si="16"/>
      </c>
      <c r="AC23" s="392">
        <f t="shared" si="17"/>
      </c>
      <c r="AD23" s="205"/>
      <c r="AE23" s="393">
        <f t="shared" si="18"/>
      </c>
      <c r="AF23" s="393">
        <f t="shared" si="19"/>
      </c>
      <c r="AG23" s="393">
        <f t="shared" si="20"/>
      </c>
      <c r="AH23" s="393">
        <f t="shared" si="21"/>
      </c>
      <c r="AI23" s="205"/>
      <c r="AJ23" s="393">
        <f t="shared" si="22"/>
        <v>1</v>
      </c>
    </row>
    <row r="24" spans="1:36" s="207" customFormat="1" ht="18" customHeight="1" hidden="1" outlineLevel="1">
      <c r="A24" s="198" t="s">
        <v>478</v>
      </c>
      <c r="B24" s="197">
        <f t="shared" si="0"/>
      </c>
      <c r="C24" s="198"/>
      <c r="D24" s="344"/>
      <c r="E24" s="208"/>
      <c r="F24" s="209"/>
      <c r="G24" s="210"/>
      <c r="H24" s="351"/>
      <c r="I24" s="353"/>
      <c r="J24" s="295">
        <f t="shared" si="24"/>
      </c>
      <c r="K24" s="332"/>
      <c r="L24" s="211">
        <f t="shared" si="23"/>
      </c>
      <c r="M24" s="212">
        <f t="shared" si="2"/>
      </c>
      <c r="N24" s="213">
        <f t="shared" si="3"/>
      </c>
      <c r="O24" s="411">
        <f t="shared" si="4"/>
        <v>3</v>
      </c>
      <c r="P24" s="391">
        <f t="shared" si="5"/>
        <v>0.413</v>
      </c>
      <c r="Q24" s="391">
        <f t="shared" si="6"/>
        <v>0.292</v>
      </c>
      <c r="R24" s="391">
        <f t="shared" si="7"/>
        <v>0.269</v>
      </c>
      <c r="S24" s="391">
        <f t="shared" si="8"/>
        <v>0.397</v>
      </c>
      <c r="T24" s="391">
        <f t="shared" si="9"/>
        <v>0.806</v>
      </c>
      <c r="U24" s="205"/>
      <c r="V24" s="392">
        <f t="shared" si="10"/>
      </c>
      <c r="W24" s="392">
        <f t="shared" si="11"/>
      </c>
      <c r="X24" s="392">
        <f t="shared" si="12"/>
      </c>
      <c r="Y24" s="392">
        <f t="shared" si="13"/>
      </c>
      <c r="Z24" s="392">
        <f t="shared" si="14"/>
      </c>
      <c r="AA24" s="392">
        <f t="shared" si="15"/>
      </c>
      <c r="AB24" s="392">
        <f t="shared" si="16"/>
      </c>
      <c r="AC24" s="392">
        <f t="shared" si="17"/>
      </c>
      <c r="AD24" s="205"/>
      <c r="AE24" s="393">
        <f t="shared" si="18"/>
      </c>
      <c r="AF24" s="393">
        <f t="shared" si="19"/>
      </c>
      <c r="AG24" s="393">
        <f t="shared" si="20"/>
      </c>
      <c r="AH24" s="393">
        <f t="shared" si="21"/>
      </c>
      <c r="AI24" s="205"/>
      <c r="AJ24" s="393">
        <f t="shared" si="22"/>
        <v>1</v>
      </c>
    </row>
    <row r="25" spans="1:36" s="207" customFormat="1" ht="18" customHeight="1" hidden="1" outlineLevel="1">
      <c r="A25" s="198" t="s">
        <v>478</v>
      </c>
      <c r="B25" s="197">
        <f t="shared" si="0"/>
      </c>
      <c r="C25" s="198"/>
      <c r="D25" s="344"/>
      <c r="E25" s="208"/>
      <c r="F25" s="209"/>
      <c r="G25" s="210"/>
      <c r="H25" s="351"/>
      <c r="I25" s="353"/>
      <c r="J25" s="295">
        <f t="shared" si="24"/>
      </c>
      <c r="K25" s="332"/>
      <c r="L25" s="211">
        <f t="shared" si="23"/>
      </c>
      <c r="M25" s="212">
        <f t="shared" si="2"/>
      </c>
      <c r="N25" s="213">
        <f t="shared" si="3"/>
      </c>
      <c r="O25" s="411">
        <f t="shared" si="4"/>
        <v>3</v>
      </c>
      <c r="P25" s="391">
        <f t="shared" si="5"/>
        <v>0.413</v>
      </c>
      <c r="Q25" s="391">
        <f t="shared" si="6"/>
        <v>0.292</v>
      </c>
      <c r="R25" s="391">
        <f t="shared" si="7"/>
        <v>0.269</v>
      </c>
      <c r="S25" s="391">
        <f t="shared" si="8"/>
        <v>0.397</v>
      </c>
      <c r="T25" s="391">
        <f t="shared" si="9"/>
        <v>0.806</v>
      </c>
      <c r="U25" s="205"/>
      <c r="V25" s="392">
        <f t="shared" si="10"/>
      </c>
      <c r="W25" s="392">
        <f t="shared" si="11"/>
      </c>
      <c r="X25" s="392">
        <f t="shared" si="12"/>
      </c>
      <c r="Y25" s="392">
        <f t="shared" si="13"/>
      </c>
      <c r="Z25" s="392">
        <f t="shared" si="14"/>
      </c>
      <c r="AA25" s="392">
        <f t="shared" si="15"/>
      </c>
      <c r="AB25" s="392">
        <f t="shared" si="16"/>
      </c>
      <c r="AC25" s="392">
        <f t="shared" si="17"/>
      </c>
      <c r="AD25" s="205"/>
      <c r="AE25" s="393">
        <f t="shared" si="18"/>
      </c>
      <c r="AF25" s="393">
        <f t="shared" si="19"/>
      </c>
      <c r="AG25" s="393">
        <f t="shared" si="20"/>
      </c>
      <c r="AH25" s="393">
        <f t="shared" si="21"/>
      </c>
      <c r="AI25" s="205"/>
      <c r="AJ25" s="393">
        <f t="shared" si="22"/>
        <v>1</v>
      </c>
    </row>
    <row r="26" spans="1:36" s="207" customFormat="1" ht="18" customHeight="1" hidden="1" outlineLevel="1" thickBot="1">
      <c r="A26" s="198" t="s">
        <v>478</v>
      </c>
      <c r="B26" s="197">
        <f t="shared" si="0"/>
      </c>
      <c r="C26" s="198"/>
      <c r="D26" s="345"/>
      <c r="E26" s="214"/>
      <c r="F26" s="215"/>
      <c r="G26" s="216"/>
      <c r="H26" s="354"/>
      <c r="I26" s="355"/>
      <c r="J26" s="296">
        <f t="shared" si="24"/>
      </c>
      <c r="K26" s="333"/>
      <c r="L26" s="217">
        <f t="shared" si="23"/>
      </c>
      <c r="M26" s="218">
        <f t="shared" si="2"/>
      </c>
      <c r="N26" s="219">
        <f t="shared" si="3"/>
      </c>
      <c r="O26" s="411">
        <f t="shared" si="4"/>
        <v>3</v>
      </c>
      <c r="P26" s="391">
        <f t="shared" si="5"/>
        <v>0.413</v>
      </c>
      <c r="Q26" s="391">
        <f t="shared" si="6"/>
        <v>0.292</v>
      </c>
      <c r="R26" s="391">
        <f t="shared" si="7"/>
        <v>0.269</v>
      </c>
      <c r="S26" s="391">
        <f t="shared" si="8"/>
        <v>0.397</v>
      </c>
      <c r="T26" s="391">
        <f t="shared" si="9"/>
        <v>0.806</v>
      </c>
      <c r="U26" s="205"/>
      <c r="V26" s="392">
        <f t="shared" si="10"/>
      </c>
      <c r="W26" s="392">
        <f t="shared" si="11"/>
      </c>
      <c r="X26" s="392">
        <f t="shared" si="12"/>
      </c>
      <c r="Y26" s="392">
        <f t="shared" si="13"/>
      </c>
      <c r="Z26" s="392">
        <f t="shared" si="14"/>
      </c>
      <c r="AA26" s="392">
        <f t="shared" si="15"/>
      </c>
      <c r="AB26" s="392">
        <f t="shared" si="16"/>
      </c>
      <c r="AC26" s="392">
        <f t="shared" si="17"/>
      </c>
      <c r="AD26" s="205"/>
      <c r="AE26" s="393">
        <f t="shared" si="18"/>
      </c>
      <c r="AF26" s="393">
        <f t="shared" si="19"/>
      </c>
      <c r="AG26" s="393">
        <f t="shared" si="20"/>
      </c>
      <c r="AH26" s="393">
        <f t="shared" si="21"/>
      </c>
      <c r="AI26" s="205"/>
      <c r="AJ26" s="393">
        <f t="shared" si="22"/>
        <v>1</v>
      </c>
    </row>
    <row r="27" spans="1:36" s="225" customFormat="1" ht="18" customHeight="1" collapsed="1">
      <c r="A27" s="198" t="s">
        <v>480</v>
      </c>
      <c r="B27" s="197">
        <f t="shared" si="0"/>
      </c>
      <c r="C27" s="198">
        <v>2</v>
      </c>
      <c r="D27" s="494" t="s">
        <v>596</v>
      </c>
      <c r="E27" s="223"/>
      <c r="F27" s="224"/>
      <c r="G27" s="222"/>
      <c r="H27" s="349">
        <v>500</v>
      </c>
      <c r="I27" s="356" t="s">
        <v>612</v>
      </c>
      <c r="J27" s="294">
        <f t="shared" si="24"/>
        <v>0.09855769230769229</v>
      </c>
      <c r="K27" s="335">
        <v>0.75</v>
      </c>
      <c r="L27" s="202">
        <f t="shared" si="23"/>
      </c>
      <c r="M27" s="203">
        <f t="shared" si="2"/>
        <v>36.959134615384606</v>
      </c>
      <c r="N27" s="204">
        <f t="shared" si="3"/>
      </c>
      <c r="O27" s="411">
        <f t="shared" si="4"/>
        <v>1</v>
      </c>
      <c r="P27" s="391">
        <f t="shared" si="5"/>
        <v>0.73</v>
      </c>
      <c r="Q27" s="391">
        <f t="shared" si="6"/>
        <v>0.405</v>
      </c>
      <c r="R27" s="391">
        <f t="shared" si="7"/>
        <v>0.405</v>
      </c>
      <c r="S27" s="391">
        <f t="shared" si="8"/>
        <v>0.441</v>
      </c>
      <c r="T27" s="391">
        <f t="shared" si="9"/>
        <v>0.82</v>
      </c>
      <c r="U27" s="394"/>
      <c r="V27" s="392">
        <f t="shared" si="10"/>
      </c>
      <c r="W27" s="392">
        <f t="shared" si="11"/>
        <v>375</v>
      </c>
      <c r="X27" s="392">
        <f t="shared" si="12"/>
      </c>
      <c r="Y27" s="392">
        <f t="shared" si="13"/>
      </c>
      <c r="Z27" s="392">
        <f t="shared" si="14"/>
      </c>
      <c r="AA27" s="392">
        <f t="shared" si="15"/>
      </c>
      <c r="AB27" s="392">
        <f t="shared" si="16"/>
      </c>
      <c r="AC27" s="392">
        <f t="shared" si="17"/>
      </c>
      <c r="AD27" s="395"/>
      <c r="AE27" s="393">
        <f aca="true" t="shared" si="25" ref="AE27:AE35">IF($I27="ib1",to1,IF($I27="be1",1-to1,""))</f>
        <v>0.09855769230769229</v>
      </c>
      <c r="AF27" s="393">
        <f aca="true" t="shared" si="26" ref="AF27:AF35">IF($I27="ib2",to2,IF($I27="be2",1-to2,""))</f>
      </c>
      <c r="AG27" s="393">
        <f aca="true" t="shared" si="27" ref="AG27:AG35">IF($I27="ib3",to3,IF($I27="be3",1-to3,""))</f>
      </c>
      <c r="AH27" s="393">
        <f aca="true" t="shared" si="28" ref="AH27:AH35">IF($I27="ib4",to4,IF($I27="be4",1-to4,""))</f>
      </c>
      <c r="AI27" s="394"/>
      <c r="AJ27" s="393">
        <f t="shared" si="22"/>
        <v>0.09855769230769229</v>
      </c>
    </row>
    <row r="28" spans="1:36" s="225" customFormat="1" ht="18" customHeight="1" thickBot="1">
      <c r="A28" s="198" t="s">
        <v>480</v>
      </c>
      <c r="B28" s="197">
        <f t="shared" si="0"/>
      </c>
      <c r="C28" s="198"/>
      <c r="D28" s="495"/>
      <c r="E28" s="226"/>
      <c r="F28" s="227"/>
      <c r="G28" s="210"/>
      <c r="H28" s="351"/>
      <c r="I28" s="353"/>
      <c r="J28" s="295">
        <f t="shared" si="24"/>
      </c>
      <c r="K28" s="336"/>
      <c r="L28" s="211">
        <f t="shared" si="23"/>
      </c>
      <c r="M28" s="212">
        <f t="shared" si="2"/>
      </c>
      <c r="N28" s="213">
        <f t="shared" si="3"/>
      </c>
      <c r="O28" s="411">
        <f t="shared" si="4"/>
        <v>1</v>
      </c>
      <c r="P28" s="391">
        <f t="shared" si="5"/>
        <v>0.73</v>
      </c>
      <c r="Q28" s="391">
        <f t="shared" si="6"/>
        <v>0.405</v>
      </c>
      <c r="R28" s="391">
        <f t="shared" si="7"/>
        <v>0.405</v>
      </c>
      <c r="S28" s="391">
        <f t="shared" si="8"/>
        <v>0.441</v>
      </c>
      <c r="T28" s="391">
        <f t="shared" si="9"/>
        <v>0.82</v>
      </c>
      <c r="U28" s="394"/>
      <c r="V28" s="392">
        <f t="shared" si="10"/>
      </c>
      <c r="W28" s="392">
        <f t="shared" si="11"/>
      </c>
      <c r="X28" s="392">
        <f t="shared" si="12"/>
      </c>
      <c r="Y28" s="392">
        <f t="shared" si="13"/>
      </c>
      <c r="Z28" s="392">
        <f t="shared" si="14"/>
      </c>
      <c r="AA28" s="392">
        <f t="shared" si="15"/>
      </c>
      <c r="AB28" s="392">
        <f t="shared" si="16"/>
      </c>
      <c r="AC28" s="392">
        <f t="shared" si="17"/>
      </c>
      <c r="AD28" s="395"/>
      <c r="AE28" s="393">
        <f t="shared" si="25"/>
      </c>
      <c r="AF28" s="393">
        <f t="shared" si="26"/>
      </c>
      <c r="AG28" s="393">
        <f t="shared" si="27"/>
      </c>
      <c r="AH28" s="393">
        <f t="shared" si="28"/>
      </c>
      <c r="AI28" s="394"/>
      <c r="AJ28" s="393">
        <f t="shared" si="22"/>
        <v>1</v>
      </c>
    </row>
    <row r="29" spans="1:36" s="225" customFormat="1" ht="18" customHeight="1" hidden="1" outlineLevel="1">
      <c r="A29" s="198" t="s">
        <v>480</v>
      </c>
      <c r="B29" s="197">
        <f t="shared" si="0"/>
      </c>
      <c r="C29" s="198"/>
      <c r="D29" s="346"/>
      <c r="E29" s="226"/>
      <c r="F29" s="227"/>
      <c r="G29" s="210"/>
      <c r="H29" s="351"/>
      <c r="I29" s="353"/>
      <c r="J29" s="295">
        <f t="shared" si="24"/>
      </c>
      <c r="K29" s="336"/>
      <c r="L29" s="211">
        <f t="shared" si="23"/>
      </c>
      <c r="M29" s="212">
        <f t="shared" si="2"/>
      </c>
      <c r="N29" s="213">
        <f t="shared" si="3"/>
      </c>
      <c r="O29" s="411">
        <f t="shared" si="4"/>
        <v>1</v>
      </c>
      <c r="P29" s="391">
        <f t="shared" si="5"/>
        <v>0.73</v>
      </c>
      <c r="Q29" s="391">
        <f t="shared" si="6"/>
        <v>0.405</v>
      </c>
      <c r="R29" s="391">
        <f t="shared" si="7"/>
        <v>0.405</v>
      </c>
      <c r="S29" s="391">
        <f t="shared" si="8"/>
        <v>0.441</v>
      </c>
      <c r="T29" s="391">
        <f t="shared" si="9"/>
        <v>0.82</v>
      </c>
      <c r="U29" s="394"/>
      <c r="V29" s="392">
        <f t="shared" si="10"/>
      </c>
      <c r="W29" s="392">
        <f t="shared" si="11"/>
      </c>
      <c r="X29" s="392">
        <f t="shared" si="12"/>
      </c>
      <c r="Y29" s="392">
        <f t="shared" si="13"/>
      </c>
      <c r="Z29" s="392">
        <f t="shared" si="14"/>
      </c>
      <c r="AA29" s="392">
        <f t="shared" si="15"/>
      </c>
      <c r="AB29" s="392">
        <f t="shared" si="16"/>
      </c>
      <c r="AC29" s="392">
        <f t="shared" si="17"/>
      </c>
      <c r="AD29" s="395"/>
      <c r="AE29" s="393">
        <f t="shared" si="25"/>
      </c>
      <c r="AF29" s="393">
        <f t="shared" si="26"/>
      </c>
      <c r="AG29" s="393">
        <f t="shared" si="27"/>
      </c>
      <c r="AH29" s="393">
        <f t="shared" si="28"/>
      </c>
      <c r="AI29" s="394"/>
      <c r="AJ29" s="393">
        <f t="shared" si="22"/>
        <v>1</v>
      </c>
    </row>
    <row r="30" spans="1:36" s="225" customFormat="1" ht="18" customHeight="1" hidden="1" outlineLevel="1">
      <c r="A30" s="198" t="s">
        <v>480</v>
      </c>
      <c r="B30" s="197">
        <f t="shared" si="0"/>
      </c>
      <c r="C30" s="198"/>
      <c r="D30" s="346"/>
      <c r="E30" s="226"/>
      <c r="F30" s="227"/>
      <c r="G30" s="210"/>
      <c r="H30" s="351"/>
      <c r="I30" s="353"/>
      <c r="J30" s="295">
        <f t="shared" si="24"/>
      </c>
      <c r="K30" s="336"/>
      <c r="L30" s="211">
        <f t="shared" si="23"/>
      </c>
      <c r="M30" s="212">
        <f t="shared" si="2"/>
      </c>
      <c r="N30" s="213">
        <f t="shared" si="3"/>
      </c>
      <c r="O30" s="411">
        <f t="shared" si="4"/>
        <v>1</v>
      </c>
      <c r="P30" s="391">
        <f t="shared" si="5"/>
        <v>0.73</v>
      </c>
      <c r="Q30" s="391">
        <f t="shared" si="6"/>
        <v>0.405</v>
      </c>
      <c r="R30" s="391">
        <f t="shared" si="7"/>
        <v>0.405</v>
      </c>
      <c r="S30" s="391">
        <f t="shared" si="8"/>
        <v>0.441</v>
      </c>
      <c r="T30" s="391">
        <f t="shared" si="9"/>
        <v>0.82</v>
      </c>
      <c r="U30" s="394"/>
      <c r="V30" s="392">
        <f t="shared" si="10"/>
      </c>
      <c r="W30" s="392">
        <f t="shared" si="11"/>
      </c>
      <c r="X30" s="392">
        <f t="shared" si="12"/>
      </c>
      <c r="Y30" s="392">
        <f t="shared" si="13"/>
      </c>
      <c r="Z30" s="392">
        <f t="shared" si="14"/>
      </c>
      <c r="AA30" s="392">
        <f t="shared" si="15"/>
      </c>
      <c r="AB30" s="392">
        <f t="shared" si="16"/>
      </c>
      <c r="AC30" s="392">
        <f t="shared" si="17"/>
      </c>
      <c r="AD30" s="395"/>
      <c r="AE30" s="393">
        <f t="shared" si="25"/>
      </c>
      <c r="AF30" s="393">
        <f t="shared" si="26"/>
      </c>
      <c r="AG30" s="393">
        <f t="shared" si="27"/>
      </c>
      <c r="AH30" s="393">
        <f t="shared" si="28"/>
      </c>
      <c r="AI30" s="394"/>
      <c r="AJ30" s="393">
        <f t="shared" si="22"/>
        <v>1</v>
      </c>
    </row>
    <row r="31" spans="1:36" s="225" customFormat="1" ht="18" customHeight="1" hidden="1" outlineLevel="1">
      <c r="A31" s="198" t="s">
        <v>480</v>
      </c>
      <c r="B31" s="197">
        <f t="shared" si="0"/>
      </c>
      <c r="C31" s="198"/>
      <c r="D31" s="346"/>
      <c r="E31" s="226"/>
      <c r="F31" s="227"/>
      <c r="G31" s="210"/>
      <c r="H31" s="351"/>
      <c r="I31" s="353"/>
      <c r="J31" s="295">
        <f t="shared" si="24"/>
      </c>
      <c r="K31" s="336"/>
      <c r="L31" s="211">
        <f t="shared" si="23"/>
      </c>
      <c r="M31" s="212">
        <f t="shared" si="2"/>
      </c>
      <c r="N31" s="213">
        <f t="shared" si="3"/>
      </c>
      <c r="O31" s="411">
        <f t="shared" si="4"/>
        <v>1</v>
      </c>
      <c r="P31" s="391">
        <f t="shared" si="5"/>
        <v>0.73</v>
      </c>
      <c r="Q31" s="391">
        <f t="shared" si="6"/>
        <v>0.405</v>
      </c>
      <c r="R31" s="391">
        <f t="shared" si="7"/>
        <v>0.405</v>
      </c>
      <c r="S31" s="391">
        <f t="shared" si="8"/>
        <v>0.441</v>
      </c>
      <c r="T31" s="391">
        <f t="shared" si="9"/>
        <v>0.82</v>
      </c>
      <c r="U31" s="394"/>
      <c r="V31" s="392">
        <f t="shared" si="10"/>
      </c>
      <c r="W31" s="392">
        <f t="shared" si="11"/>
      </c>
      <c r="X31" s="392">
        <f t="shared" si="12"/>
      </c>
      <c r="Y31" s="392">
        <f t="shared" si="13"/>
      </c>
      <c r="Z31" s="392">
        <f t="shared" si="14"/>
      </c>
      <c r="AA31" s="392">
        <f t="shared" si="15"/>
      </c>
      <c r="AB31" s="392">
        <f t="shared" si="16"/>
      </c>
      <c r="AC31" s="392">
        <f t="shared" si="17"/>
      </c>
      <c r="AD31" s="395"/>
      <c r="AE31" s="393">
        <f t="shared" si="25"/>
      </c>
      <c r="AF31" s="393">
        <f t="shared" si="26"/>
      </c>
      <c r="AG31" s="393">
        <f t="shared" si="27"/>
      </c>
      <c r="AH31" s="393">
        <f t="shared" si="28"/>
      </c>
      <c r="AI31" s="394"/>
      <c r="AJ31" s="393">
        <f t="shared" si="22"/>
        <v>1</v>
      </c>
    </row>
    <row r="32" spans="1:36" s="225" customFormat="1" ht="18" customHeight="1" hidden="1" outlineLevel="1">
      <c r="A32" s="198" t="s">
        <v>480</v>
      </c>
      <c r="B32" s="197">
        <f t="shared" si="0"/>
      </c>
      <c r="C32" s="198"/>
      <c r="D32" s="346"/>
      <c r="E32" s="226"/>
      <c r="F32" s="227"/>
      <c r="G32" s="210"/>
      <c r="H32" s="351"/>
      <c r="I32" s="353"/>
      <c r="J32" s="295">
        <f t="shared" si="24"/>
      </c>
      <c r="K32" s="336"/>
      <c r="L32" s="211">
        <f t="shared" si="23"/>
      </c>
      <c r="M32" s="212">
        <f t="shared" si="2"/>
      </c>
      <c r="N32" s="213">
        <f t="shared" si="3"/>
      </c>
      <c r="O32" s="411">
        <f t="shared" si="4"/>
        <v>1</v>
      </c>
      <c r="P32" s="391">
        <f t="shared" si="5"/>
        <v>0.73</v>
      </c>
      <c r="Q32" s="391">
        <f t="shared" si="6"/>
        <v>0.405</v>
      </c>
      <c r="R32" s="391">
        <f t="shared" si="7"/>
        <v>0.405</v>
      </c>
      <c r="S32" s="391">
        <f t="shared" si="8"/>
        <v>0.441</v>
      </c>
      <c r="T32" s="391">
        <f t="shared" si="9"/>
        <v>0.82</v>
      </c>
      <c r="U32" s="394"/>
      <c r="V32" s="392">
        <f t="shared" si="10"/>
      </c>
      <c r="W32" s="392">
        <f t="shared" si="11"/>
      </c>
      <c r="X32" s="392">
        <f t="shared" si="12"/>
      </c>
      <c r="Y32" s="392">
        <f t="shared" si="13"/>
      </c>
      <c r="Z32" s="392">
        <f t="shared" si="14"/>
      </c>
      <c r="AA32" s="392">
        <f t="shared" si="15"/>
      </c>
      <c r="AB32" s="392">
        <f t="shared" si="16"/>
      </c>
      <c r="AC32" s="392">
        <f t="shared" si="17"/>
      </c>
      <c r="AD32" s="395"/>
      <c r="AE32" s="393">
        <f t="shared" si="25"/>
      </c>
      <c r="AF32" s="393">
        <f t="shared" si="26"/>
      </c>
      <c r="AG32" s="393">
        <f t="shared" si="27"/>
      </c>
      <c r="AH32" s="393">
        <f t="shared" si="28"/>
      </c>
      <c r="AI32" s="394"/>
      <c r="AJ32" s="393">
        <f t="shared" si="22"/>
        <v>1</v>
      </c>
    </row>
    <row r="33" spans="1:36" s="225" customFormat="1" ht="18" customHeight="1" hidden="1" outlineLevel="1">
      <c r="A33" s="198" t="s">
        <v>480</v>
      </c>
      <c r="B33" s="197">
        <f t="shared" si="0"/>
      </c>
      <c r="C33" s="198"/>
      <c r="D33" s="344"/>
      <c r="E33" s="226"/>
      <c r="F33" s="227"/>
      <c r="G33" s="210"/>
      <c r="H33" s="351"/>
      <c r="I33" s="353"/>
      <c r="J33" s="295">
        <f>IF(H32&gt;0,AJ33,"")</f>
      </c>
      <c r="K33" s="336"/>
      <c r="L33" s="211">
        <f t="shared" si="23"/>
      </c>
      <c r="M33" s="212">
        <f t="shared" si="2"/>
      </c>
      <c r="N33" s="213">
        <f t="shared" si="3"/>
      </c>
      <c r="O33" s="411">
        <f t="shared" si="4"/>
        <v>1</v>
      </c>
      <c r="P33" s="391">
        <f t="shared" si="5"/>
        <v>0.73</v>
      </c>
      <c r="Q33" s="391">
        <f t="shared" si="6"/>
        <v>0.405</v>
      </c>
      <c r="R33" s="391">
        <f t="shared" si="7"/>
        <v>0.405</v>
      </c>
      <c r="S33" s="391">
        <f t="shared" si="8"/>
        <v>0.441</v>
      </c>
      <c r="T33" s="391">
        <f t="shared" si="9"/>
        <v>0.82</v>
      </c>
      <c r="U33" s="394"/>
      <c r="V33" s="392">
        <f t="shared" si="10"/>
      </c>
      <c r="W33" s="392">
        <f t="shared" si="11"/>
      </c>
      <c r="X33" s="392">
        <f t="shared" si="12"/>
      </c>
      <c r="Y33" s="392">
        <f t="shared" si="13"/>
      </c>
      <c r="Z33" s="392">
        <f t="shared" si="14"/>
      </c>
      <c r="AA33" s="392">
        <f t="shared" si="15"/>
      </c>
      <c r="AB33" s="392">
        <f t="shared" si="16"/>
      </c>
      <c r="AC33" s="392">
        <f t="shared" si="17"/>
      </c>
      <c r="AD33" s="395"/>
      <c r="AE33" s="393">
        <f t="shared" si="25"/>
      </c>
      <c r="AF33" s="393">
        <f t="shared" si="26"/>
      </c>
      <c r="AG33" s="393">
        <f t="shared" si="27"/>
      </c>
      <c r="AH33" s="393">
        <f t="shared" si="28"/>
      </c>
      <c r="AI33" s="394"/>
      <c r="AJ33" s="393">
        <f t="shared" si="22"/>
        <v>1</v>
      </c>
    </row>
    <row r="34" spans="1:36" s="225" customFormat="1" ht="18" customHeight="1" hidden="1" outlineLevel="1">
      <c r="A34" s="198" t="s">
        <v>480</v>
      </c>
      <c r="B34" s="197">
        <f t="shared" si="0"/>
      </c>
      <c r="C34" s="198"/>
      <c r="D34" s="344"/>
      <c r="E34" s="226"/>
      <c r="F34" s="227"/>
      <c r="G34" s="210"/>
      <c r="H34" s="351"/>
      <c r="I34" s="353"/>
      <c r="J34" s="295">
        <f>IF(H33&gt;0,AJ34,"")</f>
      </c>
      <c r="K34" s="336"/>
      <c r="L34" s="211">
        <f t="shared" si="23"/>
      </c>
      <c r="M34" s="212">
        <f t="shared" si="2"/>
      </c>
      <c r="N34" s="213">
        <f t="shared" si="3"/>
      </c>
      <c r="O34" s="411">
        <f t="shared" si="4"/>
        <v>1</v>
      </c>
      <c r="P34" s="391">
        <f t="shared" si="5"/>
        <v>0.73</v>
      </c>
      <c r="Q34" s="391">
        <f t="shared" si="6"/>
        <v>0.405</v>
      </c>
      <c r="R34" s="391">
        <f t="shared" si="7"/>
        <v>0.405</v>
      </c>
      <c r="S34" s="391">
        <f t="shared" si="8"/>
        <v>0.441</v>
      </c>
      <c r="T34" s="391">
        <f t="shared" si="9"/>
        <v>0.82</v>
      </c>
      <c r="U34" s="394"/>
      <c r="V34" s="392">
        <f t="shared" si="10"/>
      </c>
      <c r="W34" s="392">
        <f t="shared" si="11"/>
      </c>
      <c r="X34" s="392">
        <f t="shared" si="12"/>
      </c>
      <c r="Y34" s="392">
        <f t="shared" si="13"/>
      </c>
      <c r="Z34" s="392">
        <f t="shared" si="14"/>
      </c>
      <c r="AA34" s="392">
        <f t="shared" si="15"/>
      </c>
      <c r="AB34" s="392">
        <f t="shared" si="16"/>
      </c>
      <c r="AC34" s="392">
        <f t="shared" si="17"/>
      </c>
      <c r="AD34" s="395"/>
      <c r="AE34" s="393">
        <f t="shared" si="25"/>
      </c>
      <c r="AF34" s="393">
        <f t="shared" si="26"/>
      </c>
      <c r="AG34" s="393">
        <f t="shared" si="27"/>
      </c>
      <c r="AH34" s="393">
        <f t="shared" si="28"/>
      </c>
      <c r="AI34" s="394"/>
      <c r="AJ34" s="393">
        <f t="shared" si="22"/>
        <v>1</v>
      </c>
    </row>
    <row r="35" spans="1:36" s="225" customFormat="1" ht="18" customHeight="1" hidden="1" outlineLevel="1">
      <c r="A35" s="198" t="s">
        <v>480</v>
      </c>
      <c r="B35" s="197">
        <f t="shared" si="0"/>
      </c>
      <c r="C35" s="198"/>
      <c r="D35" s="344"/>
      <c r="E35" s="226"/>
      <c r="F35" s="227"/>
      <c r="G35" s="210"/>
      <c r="H35" s="351"/>
      <c r="I35" s="353"/>
      <c r="J35" s="295">
        <f>IF(H34&gt;0,AJ35,"")</f>
      </c>
      <c r="K35" s="336"/>
      <c r="L35" s="211">
        <f t="shared" si="23"/>
      </c>
      <c r="M35" s="212">
        <f t="shared" si="2"/>
      </c>
      <c r="N35" s="213">
        <f t="shared" si="3"/>
      </c>
      <c r="O35" s="411">
        <f t="shared" si="4"/>
        <v>1</v>
      </c>
      <c r="P35" s="391">
        <f t="shared" si="5"/>
        <v>0.73</v>
      </c>
      <c r="Q35" s="391">
        <f t="shared" si="6"/>
        <v>0.405</v>
      </c>
      <c r="R35" s="391">
        <f t="shared" si="7"/>
        <v>0.405</v>
      </c>
      <c r="S35" s="391">
        <f t="shared" si="8"/>
        <v>0.441</v>
      </c>
      <c r="T35" s="391">
        <f t="shared" si="9"/>
        <v>0.82</v>
      </c>
      <c r="U35" s="394"/>
      <c r="V35" s="392">
        <f t="shared" si="10"/>
      </c>
      <c r="W35" s="392">
        <f t="shared" si="11"/>
      </c>
      <c r="X35" s="392">
        <f t="shared" si="12"/>
      </c>
      <c r="Y35" s="392">
        <f t="shared" si="13"/>
      </c>
      <c r="Z35" s="392">
        <f t="shared" si="14"/>
      </c>
      <c r="AA35" s="392">
        <f t="shared" si="15"/>
      </c>
      <c r="AB35" s="392">
        <f t="shared" si="16"/>
      </c>
      <c r="AC35" s="392">
        <f t="shared" si="17"/>
      </c>
      <c r="AD35" s="395"/>
      <c r="AE35" s="393">
        <f t="shared" si="25"/>
      </c>
      <c r="AF35" s="393">
        <f t="shared" si="26"/>
      </c>
      <c r="AG35" s="393">
        <f t="shared" si="27"/>
      </c>
      <c r="AH35" s="393">
        <f t="shared" si="28"/>
      </c>
      <c r="AI35" s="394"/>
      <c r="AJ35" s="393">
        <f t="shared" si="22"/>
        <v>1</v>
      </c>
    </row>
    <row r="36" spans="1:36" s="225" customFormat="1" ht="18" customHeight="1" hidden="1" outlineLevel="1">
      <c r="A36" s="198" t="s">
        <v>480</v>
      </c>
      <c r="B36" s="197">
        <f t="shared" si="0"/>
      </c>
      <c r="C36" s="198"/>
      <c r="D36" s="344"/>
      <c r="E36" s="226"/>
      <c r="F36" s="227"/>
      <c r="G36" s="210"/>
      <c r="H36" s="351"/>
      <c r="I36" s="353"/>
      <c r="J36" s="295">
        <f>IF(H35&gt;0,AJ36,"")</f>
      </c>
      <c r="K36" s="336"/>
      <c r="L36" s="211">
        <f t="shared" si="23"/>
      </c>
      <c r="M36" s="212">
        <f t="shared" si="2"/>
      </c>
      <c r="N36" s="213">
        <f t="shared" si="3"/>
      </c>
      <c r="O36" s="411">
        <f t="shared" si="4"/>
        <v>1</v>
      </c>
      <c r="P36" s="391">
        <f t="shared" si="5"/>
        <v>0.73</v>
      </c>
      <c r="Q36" s="391">
        <f t="shared" si="6"/>
        <v>0.405</v>
      </c>
      <c r="R36" s="391">
        <f t="shared" si="7"/>
        <v>0.405</v>
      </c>
      <c r="S36" s="391">
        <f t="shared" si="8"/>
        <v>0.441</v>
      </c>
      <c r="T36" s="391">
        <f t="shared" si="9"/>
        <v>0.82</v>
      </c>
      <c r="U36" s="394"/>
      <c r="V36" s="392">
        <f t="shared" si="10"/>
      </c>
      <c r="W36" s="392">
        <f t="shared" si="11"/>
      </c>
      <c r="X36" s="392">
        <f t="shared" si="12"/>
      </c>
      <c r="Y36" s="392">
        <f t="shared" si="13"/>
      </c>
      <c r="Z36" s="392">
        <f t="shared" si="14"/>
      </c>
      <c r="AA36" s="392">
        <f t="shared" si="15"/>
      </c>
      <c r="AB36" s="392">
        <f t="shared" si="16"/>
      </c>
      <c r="AC36" s="392">
        <f t="shared" si="17"/>
      </c>
      <c r="AD36" s="395"/>
      <c r="AE36" s="393">
        <f aca="true" t="shared" si="29" ref="AE36:AE67">IF($I36="ib1",to1,IF($I36="be1",1-to1,""))</f>
      </c>
      <c r="AF36" s="393">
        <f aca="true" t="shared" si="30" ref="AF36:AF67">IF($I36="ib2",to2,IF($I36="be2",1-to2,""))</f>
      </c>
      <c r="AG36" s="393">
        <f aca="true" t="shared" si="31" ref="AG36:AG67">IF($I36="ib3",to3,IF($I36="be3",1-to3,""))</f>
      </c>
      <c r="AH36" s="393">
        <f aca="true" t="shared" si="32" ref="AH36:AH67">IF($I36="ib4",to4,IF($I36="be4",1-to4,""))</f>
      </c>
      <c r="AI36" s="394"/>
      <c r="AJ36" s="393">
        <f t="shared" si="22"/>
        <v>1</v>
      </c>
    </row>
    <row r="37" spans="1:36" s="225" customFormat="1" ht="18" customHeight="1" hidden="1" outlineLevel="1">
      <c r="A37" s="198" t="s">
        <v>480</v>
      </c>
      <c r="B37" s="197">
        <f t="shared" si="0"/>
      </c>
      <c r="C37" s="198"/>
      <c r="D37" s="344"/>
      <c r="E37" s="226"/>
      <c r="F37" s="227"/>
      <c r="G37" s="210"/>
      <c r="H37" s="351"/>
      <c r="I37" s="353"/>
      <c r="J37" s="295">
        <f aca="true" t="shared" si="33" ref="J37:J68">IF(H37&gt;0,AJ37,"")</f>
      </c>
      <c r="K37" s="336"/>
      <c r="L37" s="211">
        <f t="shared" si="23"/>
      </c>
      <c r="M37" s="212">
        <f t="shared" si="2"/>
      </c>
      <c r="N37" s="213">
        <f t="shared" si="3"/>
      </c>
      <c r="O37" s="411">
        <f t="shared" si="4"/>
        <v>1</v>
      </c>
      <c r="P37" s="391">
        <f t="shared" si="5"/>
        <v>0.73</v>
      </c>
      <c r="Q37" s="391">
        <f t="shared" si="6"/>
        <v>0.405</v>
      </c>
      <c r="R37" s="391">
        <f t="shared" si="7"/>
        <v>0.405</v>
      </c>
      <c r="S37" s="391">
        <f t="shared" si="8"/>
        <v>0.441</v>
      </c>
      <c r="T37" s="391">
        <f t="shared" si="9"/>
        <v>0.82</v>
      </c>
      <c r="U37" s="394"/>
      <c r="V37" s="392">
        <f t="shared" si="10"/>
      </c>
      <c r="W37" s="392">
        <f t="shared" si="11"/>
      </c>
      <c r="X37" s="392">
        <f t="shared" si="12"/>
      </c>
      <c r="Y37" s="392">
        <f t="shared" si="13"/>
      </c>
      <c r="Z37" s="392">
        <f t="shared" si="14"/>
      </c>
      <c r="AA37" s="392">
        <f t="shared" si="15"/>
      </c>
      <c r="AB37" s="392">
        <f t="shared" si="16"/>
      </c>
      <c r="AC37" s="392">
        <f t="shared" si="17"/>
      </c>
      <c r="AD37" s="395"/>
      <c r="AE37" s="393">
        <f t="shared" si="29"/>
      </c>
      <c r="AF37" s="393">
        <f t="shared" si="30"/>
      </c>
      <c r="AG37" s="393">
        <f t="shared" si="31"/>
      </c>
      <c r="AH37" s="393">
        <f t="shared" si="32"/>
      </c>
      <c r="AI37" s="394"/>
      <c r="AJ37" s="393">
        <f t="shared" si="22"/>
        <v>1</v>
      </c>
    </row>
    <row r="38" spans="1:36" s="225" customFormat="1" ht="18" customHeight="1" hidden="1" outlineLevel="1">
      <c r="A38" s="198" t="s">
        <v>480</v>
      </c>
      <c r="B38" s="197">
        <f t="shared" si="0"/>
      </c>
      <c r="C38" s="198"/>
      <c r="D38" s="344"/>
      <c r="E38" s="228"/>
      <c r="F38" s="227"/>
      <c r="G38" s="210"/>
      <c r="H38" s="351"/>
      <c r="I38" s="353"/>
      <c r="J38" s="295">
        <f t="shared" si="33"/>
      </c>
      <c r="K38" s="332"/>
      <c r="L38" s="211">
        <f t="shared" si="23"/>
      </c>
      <c r="M38" s="212">
        <f t="shared" si="2"/>
      </c>
      <c r="N38" s="213">
        <f t="shared" si="3"/>
      </c>
      <c r="O38" s="411">
        <f t="shared" si="4"/>
        <v>1</v>
      </c>
      <c r="P38" s="391">
        <f t="shared" si="5"/>
        <v>0.73</v>
      </c>
      <c r="Q38" s="391">
        <f t="shared" si="6"/>
        <v>0.405</v>
      </c>
      <c r="R38" s="391">
        <f t="shared" si="7"/>
        <v>0.405</v>
      </c>
      <c r="S38" s="391">
        <f t="shared" si="8"/>
        <v>0.441</v>
      </c>
      <c r="T38" s="391">
        <f t="shared" si="9"/>
        <v>0.82</v>
      </c>
      <c r="U38" s="394"/>
      <c r="V38" s="392">
        <f t="shared" si="10"/>
      </c>
      <c r="W38" s="392">
        <f t="shared" si="11"/>
      </c>
      <c r="X38" s="392">
        <f t="shared" si="12"/>
      </c>
      <c r="Y38" s="392">
        <f t="shared" si="13"/>
      </c>
      <c r="Z38" s="392">
        <f t="shared" si="14"/>
      </c>
      <c r="AA38" s="392">
        <f t="shared" si="15"/>
      </c>
      <c r="AB38" s="392">
        <f t="shared" si="16"/>
      </c>
      <c r="AC38" s="392">
        <f t="shared" si="17"/>
      </c>
      <c r="AD38" s="395"/>
      <c r="AE38" s="393">
        <f t="shared" si="29"/>
      </c>
      <c r="AF38" s="393">
        <f t="shared" si="30"/>
      </c>
      <c r="AG38" s="393">
        <f t="shared" si="31"/>
      </c>
      <c r="AH38" s="393">
        <f t="shared" si="32"/>
      </c>
      <c r="AI38" s="394"/>
      <c r="AJ38" s="393">
        <f t="shared" si="22"/>
        <v>1</v>
      </c>
    </row>
    <row r="39" spans="1:36" s="225" customFormat="1" ht="18" customHeight="1" hidden="1" outlineLevel="1">
      <c r="A39" s="198" t="s">
        <v>480</v>
      </c>
      <c r="B39" s="197">
        <f aca="true" t="shared" si="34" ref="B39:B54">IF(AND(C39&lt;&gt;5,OR(I39="ib1",I39="ib2",I39="ib3",I39="ib4")),"!","")</f>
      </c>
      <c r="C39" s="198"/>
      <c r="D39" s="344"/>
      <c r="E39" s="228"/>
      <c r="F39" s="227"/>
      <c r="G39" s="210"/>
      <c r="H39" s="351"/>
      <c r="I39" s="353"/>
      <c r="J39" s="295">
        <f t="shared" si="33"/>
      </c>
      <c r="K39" s="332"/>
      <c r="L39" s="211">
        <f t="shared" si="23"/>
      </c>
      <c r="M39" s="212">
        <f aca="true" t="shared" si="35" ref="M39:M70">IF(AND(OR(I39="be1",I39="be2",I39="be3",I39="be4",J39=1),K39&gt;0,H39&gt;0),K39*$H39*$J39,"")</f>
      </c>
      <c r="N39" s="213">
        <f aca="true" t="shared" si="36" ref="N39:N70">IF(AND(I39&lt;&gt;"be1",I39&lt;&gt;"be2",I39&lt;&gt;"be3",I39&lt;&gt;"be4",L39&gt;0,H39&gt;0,L39&lt;&gt;""),L39*$H39,"")</f>
      </c>
      <c r="O39" s="411">
        <f t="shared" si="4"/>
        <v>1</v>
      </c>
      <c r="P39" s="391">
        <f aca="true" t="shared" si="37" ref="P39:P70">IF($A39="w",H$152,IF($A39="r",H$153,IF($A39="f",H$154,IF($A39="g",H$155,"no.val."))))</f>
        <v>0.73</v>
      </c>
      <c r="Q39" s="391">
        <f aca="true" t="shared" si="38" ref="Q39:Q70">IF($A39="w",I$152,IF($A39="r",I$153,IF($A39="f",I$154,IF($A39="g",I$155,"no.val."))))</f>
        <v>0.405</v>
      </c>
      <c r="R39" s="391">
        <f aca="true" t="shared" si="39" ref="R39:R70">IF($A39="w",J$152,IF($A39="r",J$153,IF($A39="f",J$154,IF($A39="g",J$155,"no.val."))))</f>
        <v>0.405</v>
      </c>
      <c r="S39" s="391">
        <f aca="true" t="shared" si="40" ref="S39:S70">IF($A39="w",K$152,IF($A39="r",K$153,IF($A39="f",K$154,IF($A39="g",K$155,"no.val."))))</f>
        <v>0.441</v>
      </c>
      <c r="T39" s="391">
        <f aca="true" t="shared" si="41" ref="T39:T70">IF($A39="w",L$152,IF($A39="r",L$153,IF($A39="f",L$154,IF($A39="g",L$155,"no.val."))))</f>
        <v>0.82</v>
      </c>
      <c r="U39" s="394"/>
      <c r="V39" s="392">
        <f aca="true" t="shared" si="42" ref="V39:V70">IF($I39="ib1",$H39*$K39,"")</f>
      </c>
      <c r="W39" s="392">
        <f aca="true" t="shared" si="43" ref="W39:W70">IF($I39="be1",$H39*$K39,"")</f>
      </c>
      <c r="X39" s="392">
        <f aca="true" t="shared" si="44" ref="X39:X70">IF($I39="ib2",$H39*$K39,"")</f>
      </c>
      <c r="Y39" s="392">
        <f aca="true" t="shared" si="45" ref="Y39:Y70">IF($I39="be2",$H39*$K39,"")</f>
      </c>
      <c r="Z39" s="392">
        <f aca="true" t="shared" si="46" ref="Z39:Z70">IF($I39="ib3",$H39*$K39,"")</f>
      </c>
      <c r="AA39" s="392">
        <f aca="true" t="shared" si="47" ref="AA39:AA70">IF($I39="be3",$H39*$K39,"")</f>
      </c>
      <c r="AB39" s="392">
        <f aca="true" t="shared" si="48" ref="AB39:AB70">IF($I39="ib4",$H39*$K39,"")</f>
      </c>
      <c r="AC39" s="392">
        <f aca="true" t="shared" si="49" ref="AC39:AC70">IF($I39="be4",$H39*$K39,"")</f>
      </c>
      <c r="AD39" s="395"/>
      <c r="AE39" s="393">
        <f t="shared" si="29"/>
      </c>
      <c r="AF39" s="393">
        <f t="shared" si="30"/>
      </c>
      <c r="AG39" s="393">
        <f t="shared" si="31"/>
      </c>
      <c r="AH39" s="393">
        <f t="shared" si="32"/>
      </c>
      <c r="AI39" s="394"/>
      <c r="AJ39" s="393">
        <f aca="true" t="shared" si="50" ref="AJ39:AJ70">IF(AE39&lt;&gt;"",AE39,IF(AF39&lt;&gt;"",AF39,IF(AG39&lt;&gt;"",AG39,IF(AH39&lt;&gt;"",AH39,1))))</f>
        <v>1</v>
      </c>
    </row>
    <row r="40" spans="1:36" s="225" customFormat="1" ht="18" customHeight="1" hidden="1" outlineLevel="1">
      <c r="A40" s="198" t="s">
        <v>480</v>
      </c>
      <c r="B40" s="197">
        <f t="shared" si="34"/>
      </c>
      <c r="C40" s="198"/>
      <c r="D40" s="344"/>
      <c r="E40" s="229"/>
      <c r="F40" s="209"/>
      <c r="G40" s="210"/>
      <c r="H40" s="351"/>
      <c r="I40" s="353"/>
      <c r="J40" s="295">
        <f t="shared" si="33"/>
      </c>
      <c r="K40" s="332"/>
      <c r="L40" s="211">
        <f t="shared" si="23"/>
      </c>
      <c r="M40" s="212">
        <f t="shared" si="35"/>
      </c>
      <c r="N40" s="213">
        <f t="shared" si="36"/>
      </c>
      <c r="O40" s="411">
        <f t="shared" si="4"/>
        <v>1</v>
      </c>
      <c r="P40" s="391">
        <f t="shared" si="37"/>
        <v>0.73</v>
      </c>
      <c r="Q40" s="391">
        <f t="shared" si="38"/>
        <v>0.405</v>
      </c>
      <c r="R40" s="391">
        <f t="shared" si="39"/>
        <v>0.405</v>
      </c>
      <c r="S40" s="391">
        <f t="shared" si="40"/>
        <v>0.441</v>
      </c>
      <c r="T40" s="391">
        <f t="shared" si="41"/>
        <v>0.82</v>
      </c>
      <c r="U40" s="394"/>
      <c r="V40" s="392">
        <f t="shared" si="42"/>
      </c>
      <c r="W40" s="392">
        <f t="shared" si="43"/>
      </c>
      <c r="X40" s="392">
        <f t="shared" si="44"/>
      </c>
      <c r="Y40" s="392">
        <f t="shared" si="45"/>
      </c>
      <c r="Z40" s="392">
        <f t="shared" si="46"/>
      </c>
      <c r="AA40" s="392">
        <f t="shared" si="47"/>
      </c>
      <c r="AB40" s="392">
        <f t="shared" si="48"/>
      </c>
      <c r="AC40" s="392">
        <f t="shared" si="49"/>
      </c>
      <c r="AD40" s="395"/>
      <c r="AE40" s="393">
        <f t="shared" si="29"/>
      </c>
      <c r="AF40" s="393">
        <f t="shared" si="30"/>
      </c>
      <c r="AG40" s="393">
        <f t="shared" si="31"/>
      </c>
      <c r="AH40" s="393">
        <f t="shared" si="32"/>
      </c>
      <c r="AI40" s="394"/>
      <c r="AJ40" s="393">
        <f t="shared" si="50"/>
        <v>1</v>
      </c>
    </row>
    <row r="41" spans="1:36" s="225" customFormat="1" ht="18" customHeight="1" hidden="1" outlineLevel="1">
      <c r="A41" s="198" t="s">
        <v>480</v>
      </c>
      <c r="B41" s="197">
        <f t="shared" si="34"/>
      </c>
      <c r="C41" s="198"/>
      <c r="D41" s="344"/>
      <c r="E41" s="229"/>
      <c r="F41" s="209"/>
      <c r="G41" s="210"/>
      <c r="H41" s="351"/>
      <c r="I41" s="353"/>
      <c r="J41" s="295">
        <f t="shared" si="33"/>
      </c>
      <c r="K41" s="332"/>
      <c r="L41" s="211">
        <f t="shared" si="23"/>
      </c>
      <c r="M41" s="212">
        <f t="shared" si="35"/>
      </c>
      <c r="N41" s="213">
        <f t="shared" si="36"/>
      </c>
      <c r="O41" s="411">
        <f t="shared" si="4"/>
        <v>1</v>
      </c>
      <c r="P41" s="391">
        <f t="shared" si="37"/>
        <v>0.73</v>
      </c>
      <c r="Q41" s="391">
        <f t="shared" si="38"/>
        <v>0.405</v>
      </c>
      <c r="R41" s="391">
        <f t="shared" si="39"/>
        <v>0.405</v>
      </c>
      <c r="S41" s="391">
        <f t="shared" si="40"/>
        <v>0.441</v>
      </c>
      <c r="T41" s="391">
        <f t="shared" si="41"/>
        <v>0.82</v>
      </c>
      <c r="U41" s="394"/>
      <c r="V41" s="392">
        <f t="shared" si="42"/>
      </c>
      <c r="W41" s="392">
        <f t="shared" si="43"/>
      </c>
      <c r="X41" s="392">
        <f t="shared" si="44"/>
      </c>
      <c r="Y41" s="392">
        <f t="shared" si="45"/>
      </c>
      <c r="Z41" s="392">
        <f t="shared" si="46"/>
      </c>
      <c r="AA41" s="392">
        <f t="shared" si="47"/>
      </c>
      <c r="AB41" s="392">
        <f t="shared" si="48"/>
      </c>
      <c r="AC41" s="392">
        <f t="shared" si="49"/>
      </c>
      <c r="AD41" s="395"/>
      <c r="AE41" s="393">
        <f t="shared" si="29"/>
      </c>
      <c r="AF41" s="393">
        <f t="shared" si="30"/>
      </c>
      <c r="AG41" s="393">
        <f t="shared" si="31"/>
      </c>
      <c r="AH41" s="393">
        <f t="shared" si="32"/>
      </c>
      <c r="AI41" s="394"/>
      <c r="AJ41" s="393">
        <f t="shared" si="50"/>
        <v>1</v>
      </c>
    </row>
    <row r="42" spans="1:36" s="225" customFormat="1" ht="18" customHeight="1" hidden="1" outlineLevel="1">
      <c r="A42" s="198" t="s">
        <v>480</v>
      </c>
      <c r="B42" s="197">
        <f t="shared" si="34"/>
      </c>
      <c r="C42" s="198"/>
      <c r="D42" s="344"/>
      <c r="E42" s="229"/>
      <c r="F42" s="209"/>
      <c r="G42" s="210"/>
      <c r="H42" s="351"/>
      <c r="I42" s="353"/>
      <c r="J42" s="295">
        <f t="shared" si="33"/>
      </c>
      <c r="K42" s="332"/>
      <c r="L42" s="211">
        <f t="shared" si="23"/>
      </c>
      <c r="M42" s="212">
        <f t="shared" si="35"/>
      </c>
      <c r="N42" s="213">
        <f t="shared" si="36"/>
      </c>
      <c r="O42" s="411">
        <f t="shared" si="4"/>
        <v>1</v>
      </c>
      <c r="P42" s="391">
        <f t="shared" si="37"/>
        <v>0.73</v>
      </c>
      <c r="Q42" s="391">
        <f t="shared" si="38"/>
        <v>0.405</v>
      </c>
      <c r="R42" s="391">
        <f t="shared" si="39"/>
        <v>0.405</v>
      </c>
      <c r="S42" s="391">
        <f t="shared" si="40"/>
        <v>0.441</v>
      </c>
      <c r="T42" s="391">
        <f t="shared" si="41"/>
        <v>0.82</v>
      </c>
      <c r="U42" s="394"/>
      <c r="V42" s="392">
        <f t="shared" si="42"/>
      </c>
      <c r="W42" s="392">
        <f t="shared" si="43"/>
      </c>
      <c r="X42" s="392">
        <f t="shared" si="44"/>
      </c>
      <c r="Y42" s="392">
        <f t="shared" si="45"/>
      </c>
      <c r="Z42" s="392">
        <f t="shared" si="46"/>
      </c>
      <c r="AA42" s="392">
        <f t="shared" si="47"/>
      </c>
      <c r="AB42" s="392">
        <f t="shared" si="48"/>
      </c>
      <c r="AC42" s="392">
        <f t="shared" si="49"/>
      </c>
      <c r="AD42" s="395"/>
      <c r="AE42" s="393">
        <f t="shared" si="29"/>
      </c>
      <c r="AF42" s="393">
        <f t="shared" si="30"/>
      </c>
      <c r="AG42" s="393">
        <f t="shared" si="31"/>
      </c>
      <c r="AH42" s="393">
        <f t="shared" si="32"/>
      </c>
      <c r="AI42" s="394"/>
      <c r="AJ42" s="393">
        <f t="shared" si="50"/>
        <v>1</v>
      </c>
    </row>
    <row r="43" spans="1:36" s="225" customFormat="1" ht="18" customHeight="1" hidden="1" outlineLevel="1">
      <c r="A43" s="198" t="s">
        <v>480</v>
      </c>
      <c r="B43" s="197">
        <f t="shared" si="34"/>
      </c>
      <c r="C43" s="198"/>
      <c r="D43" s="344"/>
      <c r="E43" s="229"/>
      <c r="F43" s="209"/>
      <c r="G43" s="210"/>
      <c r="H43" s="351"/>
      <c r="I43" s="353"/>
      <c r="J43" s="295">
        <f t="shared" si="33"/>
      </c>
      <c r="K43" s="332"/>
      <c r="L43" s="211">
        <f t="shared" si="23"/>
      </c>
      <c r="M43" s="212">
        <f t="shared" si="35"/>
      </c>
      <c r="N43" s="213">
        <f t="shared" si="36"/>
      </c>
      <c r="O43" s="411">
        <f t="shared" si="4"/>
        <v>1</v>
      </c>
      <c r="P43" s="391">
        <f t="shared" si="37"/>
        <v>0.73</v>
      </c>
      <c r="Q43" s="391">
        <f t="shared" si="38"/>
        <v>0.405</v>
      </c>
      <c r="R43" s="391">
        <f t="shared" si="39"/>
        <v>0.405</v>
      </c>
      <c r="S43" s="391">
        <f t="shared" si="40"/>
        <v>0.441</v>
      </c>
      <c r="T43" s="391">
        <f t="shared" si="41"/>
        <v>0.82</v>
      </c>
      <c r="U43" s="394"/>
      <c r="V43" s="392">
        <f t="shared" si="42"/>
      </c>
      <c r="W43" s="392">
        <f t="shared" si="43"/>
      </c>
      <c r="X43" s="392">
        <f t="shared" si="44"/>
      </c>
      <c r="Y43" s="392">
        <f t="shared" si="45"/>
      </c>
      <c r="Z43" s="392">
        <f t="shared" si="46"/>
      </c>
      <c r="AA43" s="392">
        <f t="shared" si="47"/>
      </c>
      <c r="AB43" s="392">
        <f t="shared" si="48"/>
      </c>
      <c r="AC43" s="392">
        <f t="shared" si="49"/>
      </c>
      <c r="AD43" s="395"/>
      <c r="AE43" s="393">
        <f t="shared" si="29"/>
      </c>
      <c r="AF43" s="393">
        <f t="shared" si="30"/>
      </c>
      <c r="AG43" s="393">
        <f t="shared" si="31"/>
      </c>
      <c r="AH43" s="393">
        <f t="shared" si="32"/>
      </c>
      <c r="AI43" s="394"/>
      <c r="AJ43" s="393">
        <f t="shared" si="50"/>
        <v>1</v>
      </c>
    </row>
    <row r="44" spans="1:36" s="225" customFormat="1" ht="18" customHeight="1" hidden="1" outlineLevel="1">
      <c r="A44" s="198" t="s">
        <v>480</v>
      </c>
      <c r="B44" s="197">
        <f t="shared" si="34"/>
      </c>
      <c r="C44" s="198"/>
      <c r="D44" s="344"/>
      <c r="E44" s="229"/>
      <c r="F44" s="209"/>
      <c r="G44" s="210"/>
      <c r="H44" s="351"/>
      <c r="I44" s="353"/>
      <c r="J44" s="295">
        <f t="shared" si="33"/>
      </c>
      <c r="K44" s="332"/>
      <c r="L44" s="211">
        <f t="shared" si="23"/>
      </c>
      <c r="M44" s="212">
        <f t="shared" si="35"/>
      </c>
      <c r="N44" s="213">
        <f t="shared" si="36"/>
      </c>
      <c r="O44" s="411">
        <f t="shared" si="4"/>
        <v>1</v>
      </c>
      <c r="P44" s="391">
        <f t="shared" si="37"/>
        <v>0.73</v>
      </c>
      <c r="Q44" s="391">
        <f t="shared" si="38"/>
        <v>0.405</v>
      </c>
      <c r="R44" s="391">
        <f t="shared" si="39"/>
        <v>0.405</v>
      </c>
      <c r="S44" s="391">
        <f t="shared" si="40"/>
        <v>0.441</v>
      </c>
      <c r="T44" s="391">
        <f t="shared" si="41"/>
        <v>0.82</v>
      </c>
      <c r="U44" s="394"/>
      <c r="V44" s="392">
        <f t="shared" si="42"/>
      </c>
      <c r="W44" s="392">
        <f t="shared" si="43"/>
      </c>
      <c r="X44" s="392">
        <f t="shared" si="44"/>
      </c>
      <c r="Y44" s="392">
        <f t="shared" si="45"/>
      </c>
      <c r="Z44" s="392">
        <f t="shared" si="46"/>
      </c>
      <c r="AA44" s="392">
        <f t="shared" si="47"/>
      </c>
      <c r="AB44" s="392">
        <f t="shared" si="48"/>
      </c>
      <c r="AC44" s="392">
        <f t="shared" si="49"/>
      </c>
      <c r="AD44" s="395"/>
      <c r="AE44" s="393">
        <f t="shared" si="29"/>
      </c>
      <c r="AF44" s="393">
        <f t="shared" si="30"/>
      </c>
      <c r="AG44" s="393">
        <f t="shared" si="31"/>
      </c>
      <c r="AH44" s="393">
        <f t="shared" si="32"/>
      </c>
      <c r="AI44" s="394"/>
      <c r="AJ44" s="393">
        <f t="shared" si="50"/>
        <v>1</v>
      </c>
    </row>
    <row r="45" spans="1:36" s="225" customFormat="1" ht="18" customHeight="1" hidden="1" outlineLevel="1">
      <c r="A45" s="198" t="s">
        <v>480</v>
      </c>
      <c r="B45" s="197">
        <f t="shared" si="34"/>
      </c>
      <c r="C45" s="198"/>
      <c r="D45" s="344"/>
      <c r="E45" s="229"/>
      <c r="F45" s="209"/>
      <c r="G45" s="210"/>
      <c r="H45" s="351"/>
      <c r="I45" s="353"/>
      <c r="J45" s="295">
        <f t="shared" si="33"/>
      </c>
      <c r="K45" s="332"/>
      <c r="L45" s="211">
        <f t="shared" si="23"/>
      </c>
      <c r="M45" s="212">
        <f t="shared" si="35"/>
      </c>
      <c r="N45" s="213">
        <f t="shared" si="36"/>
      </c>
      <c r="O45" s="411">
        <f t="shared" si="4"/>
        <v>1</v>
      </c>
      <c r="P45" s="391">
        <f t="shared" si="37"/>
        <v>0.73</v>
      </c>
      <c r="Q45" s="391">
        <f t="shared" si="38"/>
        <v>0.405</v>
      </c>
      <c r="R45" s="391">
        <f t="shared" si="39"/>
        <v>0.405</v>
      </c>
      <c r="S45" s="391">
        <f t="shared" si="40"/>
        <v>0.441</v>
      </c>
      <c r="T45" s="391">
        <f t="shared" si="41"/>
        <v>0.82</v>
      </c>
      <c r="U45" s="394"/>
      <c r="V45" s="392">
        <f t="shared" si="42"/>
      </c>
      <c r="W45" s="392">
        <f t="shared" si="43"/>
      </c>
      <c r="X45" s="392">
        <f t="shared" si="44"/>
      </c>
      <c r="Y45" s="392">
        <f t="shared" si="45"/>
      </c>
      <c r="Z45" s="392">
        <f t="shared" si="46"/>
      </c>
      <c r="AA45" s="392">
        <f t="shared" si="47"/>
      </c>
      <c r="AB45" s="392">
        <f t="shared" si="48"/>
      </c>
      <c r="AC45" s="392">
        <f t="shared" si="49"/>
      </c>
      <c r="AD45" s="395"/>
      <c r="AE45" s="393">
        <f t="shared" si="29"/>
      </c>
      <c r="AF45" s="393">
        <f t="shared" si="30"/>
      </c>
      <c r="AG45" s="393">
        <f t="shared" si="31"/>
      </c>
      <c r="AH45" s="393">
        <f t="shared" si="32"/>
      </c>
      <c r="AI45" s="394"/>
      <c r="AJ45" s="393">
        <f t="shared" si="50"/>
        <v>1</v>
      </c>
    </row>
    <row r="46" spans="1:36" s="225" customFormat="1" ht="18" customHeight="1" hidden="1" outlineLevel="1">
      <c r="A46" s="198" t="s">
        <v>480</v>
      </c>
      <c r="B46" s="197">
        <f t="shared" si="34"/>
      </c>
      <c r="C46" s="198"/>
      <c r="D46" s="344"/>
      <c r="E46" s="229"/>
      <c r="F46" s="209"/>
      <c r="G46" s="210"/>
      <c r="H46" s="351"/>
      <c r="I46" s="353"/>
      <c r="J46" s="295">
        <f t="shared" si="33"/>
      </c>
      <c r="K46" s="332"/>
      <c r="L46" s="211">
        <f t="shared" si="23"/>
      </c>
      <c r="M46" s="212">
        <f t="shared" si="35"/>
      </c>
      <c r="N46" s="213">
        <f t="shared" si="36"/>
      </c>
      <c r="O46" s="411">
        <f t="shared" si="4"/>
        <v>1</v>
      </c>
      <c r="P46" s="391">
        <f t="shared" si="37"/>
        <v>0.73</v>
      </c>
      <c r="Q46" s="391">
        <f t="shared" si="38"/>
        <v>0.405</v>
      </c>
      <c r="R46" s="391">
        <f t="shared" si="39"/>
        <v>0.405</v>
      </c>
      <c r="S46" s="391">
        <f t="shared" si="40"/>
        <v>0.441</v>
      </c>
      <c r="T46" s="391">
        <f t="shared" si="41"/>
        <v>0.82</v>
      </c>
      <c r="U46" s="394"/>
      <c r="V46" s="392">
        <f t="shared" si="42"/>
      </c>
      <c r="W46" s="392">
        <f t="shared" si="43"/>
      </c>
      <c r="X46" s="392">
        <f t="shared" si="44"/>
      </c>
      <c r="Y46" s="392">
        <f t="shared" si="45"/>
      </c>
      <c r="Z46" s="392">
        <f t="shared" si="46"/>
      </c>
      <c r="AA46" s="392">
        <f t="shared" si="47"/>
      </c>
      <c r="AB46" s="392">
        <f t="shared" si="48"/>
      </c>
      <c r="AC46" s="392">
        <f t="shared" si="49"/>
      </c>
      <c r="AD46" s="395"/>
      <c r="AE46" s="393">
        <f t="shared" si="29"/>
      </c>
      <c r="AF46" s="393">
        <f t="shared" si="30"/>
      </c>
      <c r="AG46" s="393">
        <f t="shared" si="31"/>
      </c>
      <c r="AH46" s="393">
        <f t="shared" si="32"/>
      </c>
      <c r="AI46" s="394"/>
      <c r="AJ46" s="393">
        <f t="shared" si="50"/>
        <v>1</v>
      </c>
    </row>
    <row r="47" spans="1:36" s="225" customFormat="1" ht="18" customHeight="1" hidden="1" outlineLevel="1">
      <c r="A47" s="198" t="s">
        <v>480</v>
      </c>
      <c r="B47" s="197">
        <f t="shared" si="34"/>
      </c>
      <c r="C47" s="198"/>
      <c r="D47" s="344"/>
      <c r="E47" s="229"/>
      <c r="F47" s="209"/>
      <c r="G47" s="210"/>
      <c r="H47" s="351"/>
      <c r="I47" s="353"/>
      <c r="J47" s="295">
        <f t="shared" si="33"/>
      </c>
      <c r="K47" s="332"/>
      <c r="L47" s="211">
        <f t="shared" si="23"/>
      </c>
      <c r="M47" s="212">
        <f t="shared" si="35"/>
      </c>
      <c r="N47" s="213">
        <f t="shared" si="36"/>
      </c>
      <c r="O47" s="411">
        <f t="shared" si="4"/>
        <v>1</v>
      </c>
      <c r="P47" s="391">
        <f t="shared" si="37"/>
        <v>0.73</v>
      </c>
      <c r="Q47" s="391">
        <f t="shared" si="38"/>
        <v>0.405</v>
      </c>
      <c r="R47" s="391">
        <f t="shared" si="39"/>
        <v>0.405</v>
      </c>
      <c r="S47" s="391">
        <f t="shared" si="40"/>
        <v>0.441</v>
      </c>
      <c r="T47" s="391">
        <f t="shared" si="41"/>
        <v>0.82</v>
      </c>
      <c r="U47" s="394"/>
      <c r="V47" s="392">
        <f t="shared" si="42"/>
      </c>
      <c r="W47" s="392">
        <f t="shared" si="43"/>
      </c>
      <c r="X47" s="392">
        <f t="shared" si="44"/>
      </c>
      <c r="Y47" s="392">
        <f t="shared" si="45"/>
      </c>
      <c r="Z47" s="392">
        <f t="shared" si="46"/>
      </c>
      <c r="AA47" s="392">
        <f t="shared" si="47"/>
      </c>
      <c r="AB47" s="392">
        <f t="shared" si="48"/>
      </c>
      <c r="AC47" s="392">
        <f t="shared" si="49"/>
      </c>
      <c r="AD47" s="395"/>
      <c r="AE47" s="393">
        <f t="shared" si="29"/>
      </c>
      <c r="AF47" s="393">
        <f t="shared" si="30"/>
      </c>
      <c r="AG47" s="393">
        <f t="shared" si="31"/>
      </c>
      <c r="AH47" s="393">
        <f t="shared" si="32"/>
      </c>
      <c r="AI47" s="394"/>
      <c r="AJ47" s="393">
        <f t="shared" si="50"/>
        <v>1</v>
      </c>
    </row>
    <row r="48" spans="1:36" s="225" customFormat="1" ht="18" customHeight="1" hidden="1" outlineLevel="1">
      <c r="A48" s="198" t="s">
        <v>480</v>
      </c>
      <c r="B48" s="197">
        <f t="shared" si="34"/>
      </c>
      <c r="C48" s="198"/>
      <c r="D48" s="344"/>
      <c r="E48" s="229"/>
      <c r="F48" s="209"/>
      <c r="G48" s="210"/>
      <c r="H48" s="351"/>
      <c r="I48" s="353"/>
      <c r="J48" s="295">
        <f t="shared" si="33"/>
      </c>
      <c r="K48" s="332"/>
      <c r="L48" s="211">
        <f t="shared" si="23"/>
      </c>
      <c r="M48" s="212">
        <f t="shared" si="35"/>
      </c>
      <c r="N48" s="213">
        <f t="shared" si="36"/>
      </c>
      <c r="O48" s="411">
        <f t="shared" si="4"/>
        <v>1</v>
      </c>
      <c r="P48" s="391">
        <f t="shared" si="37"/>
        <v>0.73</v>
      </c>
      <c r="Q48" s="391">
        <f t="shared" si="38"/>
        <v>0.405</v>
      </c>
      <c r="R48" s="391">
        <f t="shared" si="39"/>
        <v>0.405</v>
      </c>
      <c r="S48" s="391">
        <f t="shared" si="40"/>
        <v>0.441</v>
      </c>
      <c r="T48" s="391">
        <f t="shared" si="41"/>
        <v>0.82</v>
      </c>
      <c r="U48" s="394"/>
      <c r="V48" s="392">
        <f t="shared" si="42"/>
      </c>
      <c r="W48" s="392">
        <f t="shared" si="43"/>
      </c>
      <c r="X48" s="392">
        <f t="shared" si="44"/>
      </c>
      <c r="Y48" s="392">
        <f t="shared" si="45"/>
      </c>
      <c r="Z48" s="392">
        <f t="shared" si="46"/>
      </c>
      <c r="AA48" s="392">
        <f t="shared" si="47"/>
      </c>
      <c r="AB48" s="392">
        <f t="shared" si="48"/>
      </c>
      <c r="AC48" s="392">
        <f t="shared" si="49"/>
      </c>
      <c r="AD48" s="395"/>
      <c r="AE48" s="393">
        <f t="shared" si="29"/>
      </c>
      <c r="AF48" s="393">
        <f t="shared" si="30"/>
      </c>
      <c r="AG48" s="393">
        <f t="shared" si="31"/>
      </c>
      <c r="AH48" s="393">
        <f t="shared" si="32"/>
      </c>
      <c r="AI48" s="394"/>
      <c r="AJ48" s="393">
        <f t="shared" si="50"/>
        <v>1</v>
      </c>
    </row>
    <row r="49" spans="1:36" s="225" customFormat="1" ht="18" customHeight="1" hidden="1" outlineLevel="1">
      <c r="A49" s="198" t="s">
        <v>480</v>
      </c>
      <c r="B49" s="197">
        <f t="shared" si="34"/>
      </c>
      <c r="C49" s="198"/>
      <c r="D49" s="344"/>
      <c r="E49" s="229"/>
      <c r="F49" s="209"/>
      <c r="G49" s="210"/>
      <c r="H49" s="351"/>
      <c r="I49" s="353"/>
      <c r="J49" s="295">
        <f t="shared" si="33"/>
      </c>
      <c r="K49" s="332"/>
      <c r="L49" s="211">
        <f t="shared" si="23"/>
      </c>
      <c r="M49" s="212">
        <f t="shared" si="35"/>
      </c>
      <c r="N49" s="213">
        <f t="shared" si="36"/>
      </c>
      <c r="O49" s="411">
        <f t="shared" si="4"/>
        <v>1</v>
      </c>
      <c r="P49" s="391">
        <f t="shared" si="37"/>
        <v>0.73</v>
      </c>
      <c r="Q49" s="391">
        <f t="shared" si="38"/>
        <v>0.405</v>
      </c>
      <c r="R49" s="391">
        <f t="shared" si="39"/>
        <v>0.405</v>
      </c>
      <c r="S49" s="391">
        <f t="shared" si="40"/>
        <v>0.441</v>
      </c>
      <c r="T49" s="391">
        <f t="shared" si="41"/>
        <v>0.82</v>
      </c>
      <c r="U49" s="394"/>
      <c r="V49" s="392">
        <f t="shared" si="42"/>
      </c>
      <c r="W49" s="392">
        <f t="shared" si="43"/>
      </c>
      <c r="X49" s="392">
        <f t="shared" si="44"/>
      </c>
      <c r="Y49" s="392">
        <f t="shared" si="45"/>
      </c>
      <c r="Z49" s="392">
        <f t="shared" si="46"/>
      </c>
      <c r="AA49" s="392">
        <f t="shared" si="47"/>
      </c>
      <c r="AB49" s="392">
        <f t="shared" si="48"/>
      </c>
      <c r="AC49" s="392">
        <f t="shared" si="49"/>
      </c>
      <c r="AD49" s="395"/>
      <c r="AE49" s="393">
        <f t="shared" si="29"/>
      </c>
      <c r="AF49" s="393">
        <f t="shared" si="30"/>
      </c>
      <c r="AG49" s="393">
        <f t="shared" si="31"/>
      </c>
      <c r="AH49" s="393">
        <f t="shared" si="32"/>
      </c>
      <c r="AI49" s="394"/>
      <c r="AJ49" s="393">
        <f t="shared" si="50"/>
        <v>1</v>
      </c>
    </row>
    <row r="50" spans="1:36" s="225" customFormat="1" ht="18" customHeight="1" hidden="1" outlineLevel="1">
      <c r="A50" s="198" t="s">
        <v>480</v>
      </c>
      <c r="B50" s="197">
        <f t="shared" si="34"/>
      </c>
      <c r="C50" s="198"/>
      <c r="D50" s="344"/>
      <c r="E50" s="208"/>
      <c r="F50" s="209"/>
      <c r="G50" s="210"/>
      <c r="H50" s="351"/>
      <c r="I50" s="353"/>
      <c r="J50" s="295">
        <f t="shared" si="33"/>
      </c>
      <c r="K50" s="332"/>
      <c r="L50" s="211">
        <f t="shared" si="23"/>
      </c>
      <c r="M50" s="212">
        <f t="shared" si="35"/>
      </c>
      <c r="N50" s="213">
        <f t="shared" si="36"/>
      </c>
      <c r="O50" s="411">
        <f t="shared" si="4"/>
        <v>1</v>
      </c>
      <c r="P50" s="391">
        <f t="shared" si="37"/>
        <v>0.73</v>
      </c>
      <c r="Q50" s="391">
        <f t="shared" si="38"/>
        <v>0.405</v>
      </c>
      <c r="R50" s="391">
        <f t="shared" si="39"/>
        <v>0.405</v>
      </c>
      <c r="S50" s="391">
        <f t="shared" si="40"/>
        <v>0.441</v>
      </c>
      <c r="T50" s="391">
        <f t="shared" si="41"/>
        <v>0.82</v>
      </c>
      <c r="U50" s="394"/>
      <c r="V50" s="392">
        <f t="shared" si="42"/>
      </c>
      <c r="W50" s="392">
        <f t="shared" si="43"/>
      </c>
      <c r="X50" s="392">
        <f t="shared" si="44"/>
      </c>
      <c r="Y50" s="392">
        <f t="shared" si="45"/>
      </c>
      <c r="Z50" s="392">
        <f t="shared" si="46"/>
      </c>
      <c r="AA50" s="392">
        <f t="shared" si="47"/>
      </c>
      <c r="AB50" s="392">
        <f t="shared" si="48"/>
      </c>
      <c r="AC50" s="392">
        <f t="shared" si="49"/>
      </c>
      <c r="AD50" s="395"/>
      <c r="AE50" s="393">
        <f t="shared" si="29"/>
      </c>
      <c r="AF50" s="393">
        <f t="shared" si="30"/>
      </c>
      <c r="AG50" s="393">
        <f t="shared" si="31"/>
      </c>
      <c r="AH50" s="393">
        <f t="shared" si="32"/>
      </c>
      <c r="AI50" s="394"/>
      <c r="AJ50" s="393">
        <f t="shared" si="50"/>
        <v>1</v>
      </c>
    </row>
    <row r="51" spans="1:36" s="225" customFormat="1" ht="18" customHeight="1" hidden="1" outlineLevel="1">
      <c r="A51" s="198" t="s">
        <v>480</v>
      </c>
      <c r="B51" s="197">
        <f t="shared" si="34"/>
      </c>
      <c r="C51" s="198"/>
      <c r="D51" s="344"/>
      <c r="E51" s="229"/>
      <c r="F51" s="209"/>
      <c r="G51" s="210"/>
      <c r="H51" s="351"/>
      <c r="I51" s="353"/>
      <c r="J51" s="295">
        <f t="shared" si="33"/>
      </c>
      <c r="K51" s="332"/>
      <c r="L51" s="211">
        <f t="shared" si="23"/>
      </c>
      <c r="M51" s="212">
        <f t="shared" si="35"/>
      </c>
      <c r="N51" s="213">
        <f t="shared" si="36"/>
      </c>
      <c r="O51" s="411">
        <f t="shared" si="4"/>
        <v>1</v>
      </c>
      <c r="P51" s="391">
        <f t="shared" si="37"/>
        <v>0.73</v>
      </c>
      <c r="Q51" s="391">
        <f t="shared" si="38"/>
        <v>0.405</v>
      </c>
      <c r="R51" s="391">
        <f t="shared" si="39"/>
        <v>0.405</v>
      </c>
      <c r="S51" s="391">
        <f t="shared" si="40"/>
        <v>0.441</v>
      </c>
      <c r="T51" s="391">
        <f t="shared" si="41"/>
        <v>0.82</v>
      </c>
      <c r="U51" s="394"/>
      <c r="V51" s="392">
        <f t="shared" si="42"/>
      </c>
      <c r="W51" s="392">
        <f t="shared" si="43"/>
      </c>
      <c r="X51" s="392">
        <f t="shared" si="44"/>
      </c>
      <c r="Y51" s="392">
        <f t="shared" si="45"/>
      </c>
      <c r="Z51" s="392">
        <f t="shared" si="46"/>
      </c>
      <c r="AA51" s="392">
        <f t="shared" si="47"/>
      </c>
      <c r="AB51" s="392">
        <f t="shared" si="48"/>
      </c>
      <c r="AC51" s="392">
        <f t="shared" si="49"/>
      </c>
      <c r="AD51" s="395"/>
      <c r="AE51" s="393">
        <f t="shared" si="29"/>
      </c>
      <c r="AF51" s="393">
        <f t="shared" si="30"/>
      </c>
      <c r="AG51" s="393">
        <f t="shared" si="31"/>
      </c>
      <c r="AH51" s="393">
        <f t="shared" si="32"/>
      </c>
      <c r="AI51" s="394"/>
      <c r="AJ51" s="393">
        <f t="shared" si="50"/>
        <v>1</v>
      </c>
    </row>
    <row r="52" spans="1:36" s="225" customFormat="1" ht="18" customHeight="1" hidden="1" outlineLevel="1">
      <c r="A52" s="198" t="s">
        <v>480</v>
      </c>
      <c r="B52" s="197">
        <f t="shared" si="34"/>
      </c>
      <c r="C52" s="198"/>
      <c r="D52" s="344"/>
      <c r="E52" s="208"/>
      <c r="F52" s="209"/>
      <c r="G52" s="210"/>
      <c r="H52" s="351"/>
      <c r="I52" s="353"/>
      <c r="J52" s="295">
        <f t="shared" si="33"/>
      </c>
      <c r="K52" s="332"/>
      <c r="L52" s="211">
        <f t="shared" si="23"/>
      </c>
      <c r="M52" s="212">
        <f t="shared" si="35"/>
      </c>
      <c r="N52" s="213">
        <f t="shared" si="36"/>
      </c>
      <c r="O52" s="411">
        <f t="shared" si="4"/>
        <v>1</v>
      </c>
      <c r="P52" s="391">
        <f t="shared" si="37"/>
        <v>0.73</v>
      </c>
      <c r="Q52" s="391">
        <f t="shared" si="38"/>
        <v>0.405</v>
      </c>
      <c r="R52" s="391">
        <f t="shared" si="39"/>
        <v>0.405</v>
      </c>
      <c r="S52" s="391">
        <f t="shared" si="40"/>
        <v>0.441</v>
      </c>
      <c r="T52" s="391">
        <f t="shared" si="41"/>
        <v>0.82</v>
      </c>
      <c r="U52" s="394"/>
      <c r="V52" s="392">
        <f t="shared" si="42"/>
      </c>
      <c r="W52" s="392">
        <f t="shared" si="43"/>
      </c>
      <c r="X52" s="392">
        <f t="shared" si="44"/>
      </c>
      <c r="Y52" s="392">
        <f t="shared" si="45"/>
      </c>
      <c r="Z52" s="392">
        <f t="shared" si="46"/>
      </c>
      <c r="AA52" s="392">
        <f t="shared" si="47"/>
      </c>
      <c r="AB52" s="392">
        <f t="shared" si="48"/>
      </c>
      <c r="AC52" s="392">
        <f t="shared" si="49"/>
      </c>
      <c r="AD52" s="395"/>
      <c r="AE52" s="393">
        <f t="shared" si="29"/>
      </c>
      <c r="AF52" s="393">
        <f t="shared" si="30"/>
      </c>
      <c r="AG52" s="393">
        <f t="shared" si="31"/>
      </c>
      <c r="AH52" s="393">
        <f t="shared" si="32"/>
      </c>
      <c r="AI52" s="394"/>
      <c r="AJ52" s="393">
        <f t="shared" si="50"/>
        <v>1</v>
      </c>
    </row>
    <row r="53" spans="1:36" s="225" customFormat="1" ht="18" customHeight="1" hidden="1" outlineLevel="1">
      <c r="A53" s="198" t="s">
        <v>480</v>
      </c>
      <c r="B53" s="197">
        <f t="shared" si="34"/>
      </c>
      <c r="C53" s="198"/>
      <c r="D53" s="344"/>
      <c r="E53" s="229"/>
      <c r="F53" s="209"/>
      <c r="G53" s="210"/>
      <c r="H53" s="351"/>
      <c r="I53" s="353"/>
      <c r="J53" s="295">
        <f t="shared" si="33"/>
      </c>
      <c r="K53" s="332"/>
      <c r="L53" s="211">
        <f t="shared" si="23"/>
      </c>
      <c r="M53" s="212">
        <f t="shared" si="35"/>
      </c>
      <c r="N53" s="213">
        <f t="shared" si="36"/>
      </c>
      <c r="O53" s="411">
        <f t="shared" si="4"/>
        <v>1</v>
      </c>
      <c r="P53" s="391">
        <f t="shared" si="37"/>
        <v>0.73</v>
      </c>
      <c r="Q53" s="391">
        <f t="shared" si="38"/>
        <v>0.405</v>
      </c>
      <c r="R53" s="391">
        <f t="shared" si="39"/>
        <v>0.405</v>
      </c>
      <c r="S53" s="391">
        <f t="shared" si="40"/>
        <v>0.441</v>
      </c>
      <c r="T53" s="391">
        <f t="shared" si="41"/>
        <v>0.82</v>
      </c>
      <c r="U53" s="394"/>
      <c r="V53" s="392">
        <f t="shared" si="42"/>
      </c>
      <c r="W53" s="392">
        <f t="shared" si="43"/>
      </c>
      <c r="X53" s="392">
        <f t="shared" si="44"/>
      </c>
      <c r="Y53" s="392">
        <f t="shared" si="45"/>
      </c>
      <c r="Z53" s="392">
        <f t="shared" si="46"/>
      </c>
      <c r="AA53" s="392">
        <f t="shared" si="47"/>
      </c>
      <c r="AB53" s="392">
        <f t="shared" si="48"/>
      </c>
      <c r="AC53" s="392">
        <f t="shared" si="49"/>
      </c>
      <c r="AD53" s="395"/>
      <c r="AE53" s="393">
        <f t="shared" si="29"/>
      </c>
      <c r="AF53" s="393">
        <f t="shared" si="30"/>
      </c>
      <c r="AG53" s="393">
        <f t="shared" si="31"/>
      </c>
      <c r="AH53" s="393">
        <f t="shared" si="32"/>
      </c>
      <c r="AI53" s="394"/>
      <c r="AJ53" s="393">
        <f t="shared" si="50"/>
        <v>1</v>
      </c>
    </row>
    <row r="54" spans="1:36" s="225" customFormat="1" ht="18" customHeight="1" hidden="1" outlineLevel="1" thickBot="1">
      <c r="A54" s="198" t="s">
        <v>480</v>
      </c>
      <c r="B54" s="197">
        <f t="shared" si="34"/>
      </c>
      <c r="C54" s="198"/>
      <c r="D54" s="345"/>
      <c r="E54" s="230"/>
      <c r="F54" s="215"/>
      <c r="G54" s="216"/>
      <c r="H54" s="354"/>
      <c r="I54" s="355"/>
      <c r="J54" s="296">
        <f t="shared" si="33"/>
      </c>
      <c r="K54" s="333"/>
      <c r="L54" s="217">
        <f t="shared" si="23"/>
      </c>
      <c r="M54" s="218">
        <f t="shared" si="35"/>
      </c>
      <c r="N54" s="219">
        <f t="shared" si="36"/>
      </c>
      <c r="O54" s="411">
        <f t="shared" si="4"/>
        <v>1</v>
      </c>
      <c r="P54" s="391">
        <f t="shared" si="37"/>
        <v>0.73</v>
      </c>
      <c r="Q54" s="391">
        <f t="shared" si="38"/>
        <v>0.405</v>
      </c>
      <c r="R54" s="391">
        <f t="shared" si="39"/>
        <v>0.405</v>
      </c>
      <c r="S54" s="391">
        <f t="shared" si="40"/>
        <v>0.441</v>
      </c>
      <c r="T54" s="391">
        <f t="shared" si="41"/>
        <v>0.82</v>
      </c>
      <c r="U54" s="394"/>
      <c r="V54" s="392">
        <f t="shared" si="42"/>
      </c>
      <c r="W54" s="392">
        <f t="shared" si="43"/>
      </c>
      <c r="X54" s="392">
        <f t="shared" si="44"/>
      </c>
      <c r="Y54" s="392">
        <f t="shared" si="45"/>
      </c>
      <c r="Z54" s="392">
        <f t="shared" si="46"/>
      </c>
      <c r="AA54" s="392">
        <f t="shared" si="47"/>
      </c>
      <c r="AB54" s="392">
        <f t="shared" si="48"/>
      </c>
      <c r="AC54" s="392">
        <f t="shared" si="49"/>
      </c>
      <c r="AD54" s="395"/>
      <c r="AE54" s="393">
        <f t="shared" si="29"/>
      </c>
      <c r="AF54" s="393">
        <f t="shared" si="30"/>
      </c>
      <c r="AG54" s="393">
        <f t="shared" si="31"/>
      </c>
      <c r="AH54" s="393">
        <f t="shared" si="32"/>
      </c>
      <c r="AI54" s="394"/>
      <c r="AJ54" s="393">
        <f t="shared" si="50"/>
        <v>1</v>
      </c>
    </row>
    <row r="55" spans="1:36" s="225" customFormat="1" ht="18" customHeight="1" collapsed="1">
      <c r="A55" s="198" t="s">
        <v>479</v>
      </c>
      <c r="B55" s="197"/>
      <c r="C55" s="205">
        <v>1</v>
      </c>
      <c r="D55" s="494" t="s">
        <v>597</v>
      </c>
      <c r="E55" s="220"/>
      <c r="F55" s="221"/>
      <c r="G55" s="222"/>
      <c r="H55" s="349">
        <v>20</v>
      </c>
      <c r="I55" s="356" t="s">
        <v>614</v>
      </c>
      <c r="J55" s="294">
        <f t="shared" si="33"/>
        <v>0.9032258064516129</v>
      </c>
      <c r="K55" s="334">
        <v>3</v>
      </c>
      <c r="L55" s="202">
        <f t="shared" si="23"/>
      </c>
      <c r="M55" s="203">
        <f t="shared" si="35"/>
        <v>54.193548387096776</v>
      </c>
      <c r="N55" s="204">
        <f t="shared" si="36"/>
      </c>
      <c r="O55" s="411">
        <f t="shared" si="4"/>
      </c>
      <c r="P55" s="391">
        <f t="shared" si="37"/>
        <v>3.1</v>
      </c>
      <c r="Q55" s="391">
        <f t="shared" si="38"/>
        <v>3.1</v>
      </c>
      <c r="R55" s="391">
        <f t="shared" si="39"/>
        <v>3.1</v>
      </c>
      <c r="S55" s="391">
        <f t="shared" si="40"/>
        <v>3.1</v>
      </c>
      <c r="T55" s="391">
        <f t="shared" si="41"/>
        <v>3.1</v>
      </c>
      <c r="U55" s="394"/>
      <c r="V55" s="392">
        <f t="shared" si="42"/>
      </c>
      <c r="W55" s="392">
        <f t="shared" si="43"/>
      </c>
      <c r="X55" s="392">
        <f t="shared" si="44"/>
      </c>
      <c r="Y55" s="392">
        <f t="shared" si="45"/>
        <v>60</v>
      </c>
      <c r="Z55" s="392">
        <f t="shared" si="46"/>
      </c>
      <c r="AA55" s="392">
        <f t="shared" si="47"/>
      </c>
      <c r="AB55" s="392">
        <f t="shared" si="48"/>
      </c>
      <c r="AC55" s="392">
        <f t="shared" si="49"/>
      </c>
      <c r="AD55" s="395"/>
      <c r="AE55" s="393">
        <f t="shared" si="29"/>
      </c>
      <c r="AF55" s="393">
        <f t="shared" si="30"/>
        <v>0.9032258064516129</v>
      </c>
      <c r="AG55" s="393">
        <f t="shared" si="31"/>
      </c>
      <c r="AH55" s="393">
        <f t="shared" si="32"/>
      </c>
      <c r="AI55" s="394"/>
      <c r="AJ55" s="393">
        <f t="shared" si="50"/>
        <v>0.9032258064516129</v>
      </c>
    </row>
    <row r="56" spans="1:36" s="225" customFormat="1" ht="18" customHeight="1" thickBot="1">
      <c r="A56" s="198" t="s">
        <v>479</v>
      </c>
      <c r="B56" s="197"/>
      <c r="C56" s="205">
        <v>1</v>
      </c>
      <c r="D56" s="495"/>
      <c r="E56" s="208"/>
      <c r="F56" s="209"/>
      <c r="G56" s="210"/>
      <c r="H56" s="351"/>
      <c r="I56" s="353"/>
      <c r="J56" s="295">
        <f t="shared" si="33"/>
      </c>
      <c r="K56" s="332"/>
      <c r="L56" s="211">
        <f t="shared" si="23"/>
      </c>
      <c r="M56" s="212">
        <f t="shared" si="35"/>
      </c>
      <c r="N56" s="213">
        <f t="shared" si="36"/>
      </c>
      <c r="O56" s="411">
        <f t="shared" si="4"/>
      </c>
      <c r="P56" s="391">
        <f t="shared" si="37"/>
        <v>3.1</v>
      </c>
      <c r="Q56" s="391">
        <f t="shared" si="38"/>
        <v>3.1</v>
      </c>
      <c r="R56" s="391">
        <f t="shared" si="39"/>
        <v>3.1</v>
      </c>
      <c r="S56" s="391">
        <f t="shared" si="40"/>
        <v>3.1</v>
      </c>
      <c r="T56" s="391">
        <f t="shared" si="41"/>
        <v>3.1</v>
      </c>
      <c r="U56" s="394"/>
      <c r="V56" s="392">
        <f t="shared" si="42"/>
      </c>
      <c r="W56" s="392">
        <f t="shared" si="43"/>
      </c>
      <c r="X56" s="392">
        <f t="shared" si="44"/>
      </c>
      <c r="Y56" s="392">
        <f t="shared" si="45"/>
      </c>
      <c r="Z56" s="392">
        <f t="shared" si="46"/>
      </c>
      <c r="AA56" s="392">
        <f t="shared" si="47"/>
      </c>
      <c r="AB56" s="392">
        <f t="shared" si="48"/>
      </c>
      <c r="AC56" s="392">
        <f t="shared" si="49"/>
      </c>
      <c r="AD56" s="395"/>
      <c r="AE56" s="393">
        <f t="shared" si="29"/>
      </c>
      <c r="AF56" s="393">
        <f t="shared" si="30"/>
      </c>
      <c r="AG56" s="393">
        <f t="shared" si="31"/>
      </c>
      <c r="AH56" s="393">
        <f t="shared" si="32"/>
      </c>
      <c r="AI56" s="394"/>
      <c r="AJ56" s="393">
        <f t="shared" si="50"/>
        <v>1</v>
      </c>
    </row>
    <row r="57" spans="1:36" s="225" customFormat="1" ht="18" customHeight="1" hidden="1" outlineLevel="1">
      <c r="A57" s="198" t="s">
        <v>479</v>
      </c>
      <c r="B57" s="197"/>
      <c r="C57" s="205">
        <v>1</v>
      </c>
      <c r="D57" s="346"/>
      <c r="E57" s="208"/>
      <c r="F57" s="209"/>
      <c r="G57" s="210"/>
      <c r="H57" s="351"/>
      <c r="I57" s="353"/>
      <c r="J57" s="295">
        <f t="shared" si="33"/>
      </c>
      <c r="K57" s="332"/>
      <c r="L57" s="211">
        <f t="shared" si="23"/>
      </c>
      <c r="M57" s="212">
        <f t="shared" si="35"/>
      </c>
      <c r="N57" s="213">
        <f t="shared" si="36"/>
      </c>
      <c r="O57" s="411">
        <f t="shared" si="4"/>
      </c>
      <c r="P57" s="391">
        <f t="shared" si="37"/>
        <v>3.1</v>
      </c>
      <c r="Q57" s="391">
        <f t="shared" si="38"/>
        <v>3.1</v>
      </c>
      <c r="R57" s="391">
        <f t="shared" si="39"/>
        <v>3.1</v>
      </c>
      <c r="S57" s="391">
        <f t="shared" si="40"/>
        <v>3.1</v>
      </c>
      <c r="T57" s="391">
        <f t="shared" si="41"/>
        <v>3.1</v>
      </c>
      <c r="U57" s="394"/>
      <c r="V57" s="392">
        <f t="shared" si="42"/>
      </c>
      <c r="W57" s="392">
        <f t="shared" si="43"/>
      </c>
      <c r="X57" s="392">
        <f t="shared" si="44"/>
      </c>
      <c r="Y57" s="392">
        <f t="shared" si="45"/>
      </c>
      <c r="Z57" s="392">
        <f t="shared" si="46"/>
      </c>
      <c r="AA57" s="392">
        <f t="shared" si="47"/>
      </c>
      <c r="AB57" s="392">
        <f t="shared" si="48"/>
      </c>
      <c r="AC57" s="392">
        <f t="shared" si="49"/>
      </c>
      <c r="AD57" s="395"/>
      <c r="AE57" s="393">
        <f t="shared" si="29"/>
      </c>
      <c r="AF57" s="393">
        <f t="shared" si="30"/>
      </c>
      <c r="AG57" s="393">
        <f t="shared" si="31"/>
      </c>
      <c r="AH57" s="393">
        <f t="shared" si="32"/>
      </c>
      <c r="AI57" s="394"/>
      <c r="AJ57" s="393">
        <f t="shared" si="50"/>
        <v>1</v>
      </c>
    </row>
    <row r="58" spans="1:36" s="225" customFormat="1" ht="18" customHeight="1" hidden="1" outlineLevel="1">
      <c r="A58" s="198" t="s">
        <v>479</v>
      </c>
      <c r="B58" s="197"/>
      <c r="C58" s="205">
        <v>1</v>
      </c>
      <c r="D58" s="344"/>
      <c r="E58" s="208"/>
      <c r="F58" s="209"/>
      <c r="G58" s="210"/>
      <c r="H58" s="351"/>
      <c r="I58" s="353"/>
      <c r="J58" s="295">
        <f t="shared" si="33"/>
      </c>
      <c r="K58" s="332"/>
      <c r="L58" s="211">
        <f t="shared" si="23"/>
      </c>
      <c r="M58" s="212">
        <f t="shared" si="35"/>
      </c>
      <c r="N58" s="213">
        <f t="shared" si="36"/>
      </c>
      <c r="O58" s="411">
        <f t="shared" si="4"/>
      </c>
      <c r="P58" s="391">
        <f t="shared" si="37"/>
        <v>3.1</v>
      </c>
      <c r="Q58" s="391">
        <f t="shared" si="38"/>
        <v>3.1</v>
      </c>
      <c r="R58" s="391">
        <f t="shared" si="39"/>
        <v>3.1</v>
      </c>
      <c r="S58" s="391">
        <f t="shared" si="40"/>
        <v>3.1</v>
      </c>
      <c r="T58" s="391">
        <f t="shared" si="41"/>
        <v>3.1</v>
      </c>
      <c r="U58" s="394"/>
      <c r="V58" s="392">
        <f t="shared" si="42"/>
      </c>
      <c r="W58" s="392">
        <f t="shared" si="43"/>
      </c>
      <c r="X58" s="392">
        <f t="shared" si="44"/>
      </c>
      <c r="Y58" s="392">
        <f t="shared" si="45"/>
      </c>
      <c r="Z58" s="392">
        <f t="shared" si="46"/>
      </c>
      <c r="AA58" s="392">
        <f t="shared" si="47"/>
      </c>
      <c r="AB58" s="392">
        <f t="shared" si="48"/>
      </c>
      <c r="AC58" s="392">
        <f t="shared" si="49"/>
      </c>
      <c r="AD58" s="395"/>
      <c r="AE58" s="393">
        <f t="shared" si="29"/>
      </c>
      <c r="AF58" s="393">
        <f t="shared" si="30"/>
      </c>
      <c r="AG58" s="393">
        <f t="shared" si="31"/>
      </c>
      <c r="AH58" s="393">
        <f t="shared" si="32"/>
      </c>
      <c r="AI58" s="394"/>
      <c r="AJ58" s="393">
        <f t="shared" si="50"/>
        <v>1</v>
      </c>
    </row>
    <row r="59" spans="1:36" s="225" customFormat="1" ht="18" customHeight="1" hidden="1" outlineLevel="1">
      <c r="A59" s="198" t="s">
        <v>479</v>
      </c>
      <c r="B59" s="197"/>
      <c r="C59" s="205">
        <v>1</v>
      </c>
      <c r="D59" s="344"/>
      <c r="E59" s="229"/>
      <c r="F59" s="209"/>
      <c r="G59" s="210"/>
      <c r="H59" s="351"/>
      <c r="I59" s="353"/>
      <c r="J59" s="295">
        <f t="shared" si="33"/>
      </c>
      <c r="K59" s="332"/>
      <c r="L59" s="211">
        <f t="shared" si="23"/>
      </c>
      <c r="M59" s="212">
        <f t="shared" si="35"/>
      </c>
      <c r="N59" s="213">
        <f t="shared" si="36"/>
      </c>
      <c r="O59" s="411">
        <f t="shared" si="4"/>
      </c>
      <c r="P59" s="391">
        <f t="shared" si="37"/>
        <v>3.1</v>
      </c>
      <c r="Q59" s="391">
        <f t="shared" si="38"/>
        <v>3.1</v>
      </c>
      <c r="R59" s="391">
        <f t="shared" si="39"/>
        <v>3.1</v>
      </c>
      <c r="S59" s="391">
        <f t="shared" si="40"/>
        <v>3.1</v>
      </c>
      <c r="T59" s="391">
        <f t="shared" si="41"/>
        <v>3.1</v>
      </c>
      <c r="U59" s="394"/>
      <c r="V59" s="392">
        <f t="shared" si="42"/>
      </c>
      <c r="W59" s="392">
        <f t="shared" si="43"/>
      </c>
      <c r="X59" s="392">
        <f t="shared" si="44"/>
      </c>
      <c r="Y59" s="392">
        <f t="shared" si="45"/>
      </c>
      <c r="Z59" s="392">
        <f t="shared" si="46"/>
      </c>
      <c r="AA59" s="392">
        <f t="shared" si="47"/>
      </c>
      <c r="AB59" s="392">
        <f t="shared" si="48"/>
      </c>
      <c r="AC59" s="392">
        <f t="shared" si="49"/>
      </c>
      <c r="AD59" s="395"/>
      <c r="AE59" s="393">
        <f t="shared" si="29"/>
      </c>
      <c r="AF59" s="393">
        <f t="shared" si="30"/>
      </c>
      <c r="AG59" s="393">
        <f t="shared" si="31"/>
      </c>
      <c r="AH59" s="393">
        <f t="shared" si="32"/>
      </c>
      <c r="AI59" s="394"/>
      <c r="AJ59" s="393">
        <f t="shared" si="50"/>
        <v>1</v>
      </c>
    </row>
    <row r="60" spans="1:36" s="225" customFormat="1" ht="18" customHeight="1" hidden="1" outlineLevel="1">
      <c r="A60" s="198" t="s">
        <v>479</v>
      </c>
      <c r="B60" s="197"/>
      <c r="C60" s="205">
        <v>1</v>
      </c>
      <c r="D60" s="344"/>
      <c r="E60" s="229"/>
      <c r="F60" s="209"/>
      <c r="G60" s="210"/>
      <c r="H60" s="351"/>
      <c r="I60" s="353"/>
      <c r="J60" s="295">
        <f t="shared" si="33"/>
      </c>
      <c r="K60" s="332"/>
      <c r="L60" s="211">
        <f t="shared" si="23"/>
      </c>
      <c r="M60" s="212">
        <f t="shared" si="35"/>
      </c>
      <c r="N60" s="213">
        <f t="shared" si="36"/>
      </c>
      <c r="O60" s="411">
        <f t="shared" si="4"/>
      </c>
      <c r="P60" s="391">
        <f t="shared" si="37"/>
        <v>3.1</v>
      </c>
      <c r="Q60" s="391">
        <f t="shared" si="38"/>
        <v>3.1</v>
      </c>
      <c r="R60" s="391">
        <f t="shared" si="39"/>
        <v>3.1</v>
      </c>
      <c r="S60" s="391">
        <f t="shared" si="40"/>
        <v>3.1</v>
      </c>
      <c r="T60" s="391">
        <f t="shared" si="41"/>
        <v>3.1</v>
      </c>
      <c r="U60" s="394"/>
      <c r="V60" s="392">
        <f t="shared" si="42"/>
      </c>
      <c r="W60" s="392">
        <f t="shared" si="43"/>
      </c>
      <c r="X60" s="392">
        <f t="shared" si="44"/>
      </c>
      <c r="Y60" s="392">
        <f t="shared" si="45"/>
      </c>
      <c r="Z60" s="392">
        <f t="shared" si="46"/>
      </c>
      <c r="AA60" s="392">
        <f t="shared" si="47"/>
      </c>
      <c r="AB60" s="392">
        <f t="shared" si="48"/>
      </c>
      <c r="AC60" s="392">
        <f t="shared" si="49"/>
      </c>
      <c r="AD60" s="395"/>
      <c r="AE60" s="393">
        <f t="shared" si="29"/>
      </c>
      <c r="AF60" s="393">
        <f t="shared" si="30"/>
      </c>
      <c r="AG60" s="393">
        <f t="shared" si="31"/>
      </c>
      <c r="AH60" s="393">
        <f t="shared" si="32"/>
      </c>
      <c r="AI60" s="394"/>
      <c r="AJ60" s="393">
        <f t="shared" si="50"/>
        <v>1</v>
      </c>
    </row>
    <row r="61" spans="1:36" s="225" customFormat="1" ht="18" customHeight="1" hidden="1" outlineLevel="1" thickBot="1">
      <c r="A61" s="198" t="s">
        <v>479</v>
      </c>
      <c r="B61" s="197"/>
      <c r="C61" s="205">
        <v>1</v>
      </c>
      <c r="D61" s="345"/>
      <c r="E61" s="214"/>
      <c r="F61" s="215"/>
      <c r="G61" s="216"/>
      <c r="H61" s="354"/>
      <c r="I61" s="355"/>
      <c r="J61" s="296">
        <f t="shared" si="33"/>
      </c>
      <c r="K61" s="333"/>
      <c r="L61" s="217">
        <f t="shared" si="23"/>
      </c>
      <c r="M61" s="218">
        <f t="shared" si="35"/>
      </c>
      <c r="N61" s="219">
        <f t="shared" si="36"/>
      </c>
      <c r="O61" s="411">
        <f t="shared" si="4"/>
      </c>
      <c r="P61" s="391">
        <f t="shared" si="37"/>
        <v>3.1</v>
      </c>
      <c r="Q61" s="391">
        <f t="shared" si="38"/>
        <v>3.1</v>
      </c>
      <c r="R61" s="391">
        <f t="shared" si="39"/>
        <v>3.1</v>
      </c>
      <c r="S61" s="391">
        <f t="shared" si="40"/>
        <v>3.1</v>
      </c>
      <c r="T61" s="391">
        <f t="shared" si="41"/>
        <v>3.1</v>
      </c>
      <c r="U61" s="394"/>
      <c r="V61" s="392">
        <f t="shared" si="42"/>
      </c>
      <c r="W61" s="392">
        <f t="shared" si="43"/>
      </c>
      <c r="X61" s="392">
        <f t="shared" si="44"/>
      </c>
      <c r="Y61" s="392">
        <f t="shared" si="45"/>
      </c>
      <c r="Z61" s="392">
        <f t="shared" si="46"/>
      </c>
      <c r="AA61" s="392">
        <f t="shared" si="47"/>
      </c>
      <c r="AB61" s="392">
        <f t="shared" si="48"/>
      </c>
      <c r="AC61" s="392">
        <f t="shared" si="49"/>
      </c>
      <c r="AD61" s="395"/>
      <c r="AE61" s="393">
        <f t="shared" si="29"/>
      </c>
      <c r="AF61" s="393">
        <f t="shared" si="30"/>
      </c>
      <c r="AG61" s="393">
        <f t="shared" si="31"/>
      </c>
      <c r="AH61" s="393">
        <f t="shared" si="32"/>
      </c>
      <c r="AI61" s="394"/>
      <c r="AJ61" s="393">
        <f t="shared" si="50"/>
        <v>1</v>
      </c>
    </row>
    <row r="62" spans="1:36" s="225" customFormat="1" ht="18" customHeight="1" collapsed="1">
      <c r="A62" s="198" t="s">
        <v>479</v>
      </c>
      <c r="B62" s="197"/>
      <c r="C62" s="205">
        <v>1</v>
      </c>
      <c r="D62" s="494" t="s">
        <v>483</v>
      </c>
      <c r="E62" s="231"/>
      <c r="F62" s="221"/>
      <c r="G62" s="222"/>
      <c r="H62" s="349">
        <v>200</v>
      </c>
      <c r="I62" s="356" t="s">
        <v>613</v>
      </c>
      <c r="J62" s="294">
        <f t="shared" si="33"/>
        <v>0.0967741935483871</v>
      </c>
      <c r="K62" s="334">
        <v>2.8</v>
      </c>
      <c r="L62" s="202">
        <f t="shared" si="23"/>
        <v>3.1</v>
      </c>
      <c r="M62" s="203">
        <f t="shared" si="35"/>
      </c>
      <c r="N62" s="204">
        <f t="shared" si="36"/>
        <v>620</v>
      </c>
      <c r="O62" s="411">
        <f t="shared" si="4"/>
      </c>
      <c r="P62" s="391">
        <f t="shared" si="37"/>
        <v>3.1</v>
      </c>
      <c r="Q62" s="391">
        <f t="shared" si="38"/>
        <v>3.1</v>
      </c>
      <c r="R62" s="391">
        <f t="shared" si="39"/>
        <v>3.1</v>
      </c>
      <c r="S62" s="391">
        <f t="shared" si="40"/>
        <v>3.1</v>
      </c>
      <c r="T62" s="391">
        <f t="shared" si="41"/>
        <v>3.1</v>
      </c>
      <c r="U62" s="394"/>
      <c r="V62" s="392">
        <f t="shared" si="42"/>
      </c>
      <c r="W62" s="392">
        <f t="shared" si="43"/>
      </c>
      <c r="X62" s="392">
        <f t="shared" si="44"/>
        <v>560</v>
      </c>
      <c r="Y62" s="392">
        <f t="shared" si="45"/>
      </c>
      <c r="Z62" s="392">
        <f t="shared" si="46"/>
      </c>
      <c r="AA62" s="392">
        <f t="shared" si="47"/>
      </c>
      <c r="AB62" s="392">
        <f t="shared" si="48"/>
      </c>
      <c r="AC62" s="392">
        <f t="shared" si="49"/>
      </c>
      <c r="AD62" s="395"/>
      <c r="AE62" s="393">
        <f t="shared" si="29"/>
      </c>
      <c r="AF62" s="393">
        <f t="shared" si="30"/>
        <v>0.0967741935483871</v>
      </c>
      <c r="AG62" s="393">
        <f t="shared" si="31"/>
      </c>
      <c r="AH62" s="393">
        <f t="shared" si="32"/>
      </c>
      <c r="AI62" s="394"/>
      <c r="AJ62" s="393">
        <f t="shared" si="50"/>
        <v>0.0967741935483871</v>
      </c>
    </row>
    <row r="63" spans="1:36" s="225" customFormat="1" ht="18" customHeight="1" thickBot="1">
      <c r="A63" s="198" t="s">
        <v>479</v>
      </c>
      <c r="B63" s="197"/>
      <c r="C63" s="205">
        <v>1</v>
      </c>
      <c r="D63" s="495"/>
      <c r="E63" s="208"/>
      <c r="F63" s="209"/>
      <c r="G63" s="210"/>
      <c r="H63" s="351"/>
      <c r="I63" s="353"/>
      <c r="J63" s="295">
        <f t="shared" si="33"/>
      </c>
      <c r="K63" s="332"/>
      <c r="L63" s="211">
        <f t="shared" si="23"/>
      </c>
      <c r="M63" s="212">
        <f t="shared" si="35"/>
      </c>
      <c r="N63" s="213">
        <f t="shared" si="36"/>
      </c>
      <c r="O63" s="411">
        <f t="shared" si="4"/>
      </c>
      <c r="P63" s="391">
        <f t="shared" si="37"/>
        <v>3.1</v>
      </c>
      <c r="Q63" s="391">
        <f t="shared" si="38"/>
        <v>3.1</v>
      </c>
      <c r="R63" s="391">
        <f t="shared" si="39"/>
        <v>3.1</v>
      </c>
      <c r="S63" s="391">
        <f t="shared" si="40"/>
        <v>3.1</v>
      </c>
      <c r="T63" s="391">
        <f t="shared" si="41"/>
        <v>3.1</v>
      </c>
      <c r="U63" s="394"/>
      <c r="V63" s="392">
        <f t="shared" si="42"/>
      </c>
      <c r="W63" s="392">
        <f t="shared" si="43"/>
      </c>
      <c r="X63" s="392">
        <f t="shared" si="44"/>
      </c>
      <c r="Y63" s="392">
        <f t="shared" si="45"/>
      </c>
      <c r="Z63" s="392">
        <f t="shared" si="46"/>
      </c>
      <c r="AA63" s="392">
        <f t="shared" si="47"/>
      </c>
      <c r="AB63" s="392">
        <f t="shared" si="48"/>
      </c>
      <c r="AC63" s="392">
        <f t="shared" si="49"/>
      </c>
      <c r="AD63" s="395"/>
      <c r="AE63" s="393">
        <f t="shared" si="29"/>
      </c>
      <c r="AF63" s="393">
        <f t="shared" si="30"/>
      </c>
      <c r="AG63" s="393">
        <f t="shared" si="31"/>
      </c>
      <c r="AH63" s="393">
        <f t="shared" si="32"/>
      </c>
      <c r="AI63" s="394"/>
      <c r="AJ63" s="393">
        <f t="shared" si="50"/>
        <v>1</v>
      </c>
    </row>
    <row r="64" spans="1:36" s="225" customFormat="1" ht="18" customHeight="1" hidden="1" outlineLevel="1">
      <c r="A64" s="198" t="s">
        <v>479</v>
      </c>
      <c r="B64" s="197"/>
      <c r="C64" s="205">
        <v>1</v>
      </c>
      <c r="D64" s="346"/>
      <c r="E64" s="208"/>
      <c r="F64" s="209"/>
      <c r="G64" s="210"/>
      <c r="H64" s="351"/>
      <c r="I64" s="353"/>
      <c r="J64" s="295">
        <f t="shared" si="33"/>
      </c>
      <c r="K64" s="332"/>
      <c r="L64" s="211">
        <f t="shared" si="23"/>
      </c>
      <c r="M64" s="212">
        <f t="shared" si="35"/>
      </c>
      <c r="N64" s="213">
        <f t="shared" si="36"/>
      </c>
      <c r="O64" s="411">
        <f t="shared" si="4"/>
      </c>
      <c r="P64" s="391">
        <f t="shared" si="37"/>
        <v>3.1</v>
      </c>
      <c r="Q64" s="391">
        <f t="shared" si="38"/>
        <v>3.1</v>
      </c>
      <c r="R64" s="391">
        <f t="shared" si="39"/>
        <v>3.1</v>
      </c>
      <c r="S64" s="391">
        <f t="shared" si="40"/>
        <v>3.1</v>
      </c>
      <c r="T64" s="391">
        <f t="shared" si="41"/>
        <v>3.1</v>
      </c>
      <c r="U64" s="394"/>
      <c r="V64" s="392">
        <f t="shared" si="42"/>
      </c>
      <c r="W64" s="392">
        <f t="shared" si="43"/>
      </c>
      <c r="X64" s="392">
        <f t="shared" si="44"/>
      </c>
      <c r="Y64" s="392">
        <f t="shared" si="45"/>
      </c>
      <c r="Z64" s="392">
        <f t="shared" si="46"/>
      </c>
      <c r="AA64" s="392">
        <f t="shared" si="47"/>
      </c>
      <c r="AB64" s="392">
        <f t="shared" si="48"/>
      </c>
      <c r="AC64" s="392">
        <f t="shared" si="49"/>
      </c>
      <c r="AD64" s="395"/>
      <c r="AE64" s="393">
        <f t="shared" si="29"/>
      </c>
      <c r="AF64" s="393">
        <f t="shared" si="30"/>
      </c>
      <c r="AG64" s="393">
        <f t="shared" si="31"/>
      </c>
      <c r="AH64" s="393">
        <f t="shared" si="32"/>
      </c>
      <c r="AI64" s="394"/>
      <c r="AJ64" s="393">
        <f t="shared" si="50"/>
        <v>1</v>
      </c>
    </row>
    <row r="65" spans="1:36" s="225" customFormat="1" ht="18" customHeight="1" hidden="1" outlineLevel="1">
      <c r="A65" s="198" t="s">
        <v>479</v>
      </c>
      <c r="B65" s="197"/>
      <c r="C65" s="205">
        <v>1</v>
      </c>
      <c r="D65" s="344"/>
      <c r="E65" s="208"/>
      <c r="F65" s="209"/>
      <c r="G65" s="210"/>
      <c r="H65" s="351"/>
      <c r="I65" s="353"/>
      <c r="J65" s="295">
        <f t="shared" si="33"/>
      </c>
      <c r="K65" s="332"/>
      <c r="L65" s="211">
        <f t="shared" si="23"/>
      </c>
      <c r="M65" s="212">
        <f t="shared" si="35"/>
      </c>
      <c r="N65" s="213">
        <f t="shared" si="36"/>
      </c>
      <c r="O65" s="411">
        <f t="shared" si="4"/>
      </c>
      <c r="P65" s="391">
        <f t="shared" si="37"/>
        <v>3.1</v>
      </c>
      <c r="Q65" s="391">
        <f t="shared" si="38"/>
        <v>3.1</v>
      </c>
      <c r="R65" s="391">
        <f t="shared" si="39"/>
        <v>3.1</v>
      </c>
      <c r="S65" s="391">
        <f t="shared" si="40"/>
        <v>3.1</v>
      </c>
      <c r="T65" s="391">
        <f t="shared" si="41"/>
        <v>3.1</v>
      </c>
      <c r="U65" s="394"/>
      <c r="V65" s="392">
        <f t="shared" si="42"/>
      </c>
      <c r="W65" s="392">
        <f t="shared" si="43"/>
      </c>
      <c r="X65" s="392">
        <f t="shared" si="44"/>
      </c>
      <c r="Y65" s="392">
        <f t="shared" si="45"/>
      </c>
      <c r="Z65" s="392">
        <f t="shared" si="46"/>
      </c>
      <c r="AA65" s="392">
        <f t="shared" si="47"/>
      </c>
      <c r="AB65" s="392">
        <f t="shared" si="48"/>
      </c>
      <c r="AC65" s="392">
        <f t="shared" si="49"/>
      </c>
      <c r="AD65" s="395"/>
      <c r="AE65" s="393">
        <f t="shared" si="29"/>
      </c>
      <c r="AF65" s="393">
        <f t="shared" si="30"/>
      </c>
      <c r="AG65" s="393">
        <f t="shared" si="31"/>
      </c>
      <c r="AH65" s="393">
        <f t="shared" si="32"/>
      </c>
      <c r="AI65" s="394"/>
      <c r="AJ65" s="393">
        <f t="shared" si="50"/>
        <v>1</v>
      </c>
    </row>
    <row r="66" spans="1:36" s="225" customFormat="1" ht="18" customHeight="1" hidden="1" outlineLevel="1">
      <c r="A66" s="198" t="s">
        <v>479</v>
      </c>
      <c r="B66" s="197"/>
      <c r="C66" s="205">
        <v>1</v>
      </c>
      <c r="D66" s="344"/>
      <c r="E66" s="208"/>
      <c r="F66" s="209"/>
      <c r="G66" s="210"/>
      <c r="H66" s="351"/>
      <c r="I66" s="353"/>
      <c r="J66" s="295">
        <f t="shared" si="33"/>
      </c>
      <c r="K66" s="332"/>
      <c r="L66" s="211">
        <f t="shared" si="23"/>
      </c>
      <c r="M66" s="212">
        <f t="shared" si="35"/>
      </c>
      <c r="N66" s="213">
        <f t="shared" si="36"/>
      </c>
      <c r="O66" s="411">
        <f t="shared" si="4"/>
      </c>
      <c r="P66" s="391">
        <f t="shared" si="37"/>
        <v>3.1</v>
      </c>
      <c r="Q66" s="391">
        <f t="shared" si="38"/>
        <v>3.1</v>
      </c>
      <c r="R66" s="391">
        <f t="shared" si="39"/>
        <v>3.1</v>
      </c>
      <c r="S66" s="391">
        <f t="shared" si="40"/>
        <v>3.1</v>
      </c>
      <c r="T66" s="391">
        <f t="shared" si="41"/>
        <v>3.1</v>
      </c>
      <c r="U66" s="394"/>
      <c r="V66" s="392">
        <f t="shared" si="42"/>
      </c>
      <c r="W66" s="392">
        <f t="shared" si="43"/>
      </c>
      <c r="X66" s="392">
        <f t="shared" si="44"/>
      </c>
      <c r="Y66" s="392">
        <f t="shared" si="45"/>
      </c>
      <c r="Z66" s="392">
        <f t="shared" si="46"/>
      </c>
      <c r="AA66" s="392">
        <f t="shared" si="47"/>
      </c>
      <c r="AB66" s="392">
        <f t="shared" si="48"/>
      </c>
      <c r="AC66" s="392">
        <f t="shared" si="49"/>
      </c>
      <c r="AD66" s="395"/>
      <c r="AE66" s="393">
        <f t="shared" si="29"/>
      </c>
      <c r="AF66" s="393">
        <f t="shared" si="30"/>
      </c>
      <c r="AG66" s="393">
        <f t="shared" si="31"/>
      </c>
      <c r="AH66" s="393">
        <f t="shared" si="32"/>
      </c>
      <c r="AI66" s="394"/>
      <c r="AJ66" s="393">
        <f t="shared" si="50"/>
        <v>1</v>
      </c>
    </row>
    <row r="67" spans="1:36" s="225" customFormat="1" ht="18" customHeight="1" hidden="1" outlineLevel="1">
      <c r="A67" s="198" t="s">
        <v>479</v>
      </c>
      <c r="B67" s="197"/>
      <c r="C67" s="205">
        <v>1</v>
      </c>
      <c r="D67" s="344"/>
      <c r="E67" s="208"/>
      <c r="F67" s="209"/>
      <c r="G67" s="210"/>
      <c r="H67" s="351"/>
      <c r="I67" s="353"/>
      <c r="J67" s="295">
        <f t="shared" si="33"/>
      </c>
      <c r="K67" s="332"/>
      <c r="L67" s="211">
        <f t="shared" si="23"/>
      </c>
      <c r="M67" s="212">
        <f t="shared" si="35"/>
      </c>
      <c r="N67" s="213">
        <f t="shared" si="36"/>
      </c>
      <c r="O67" s="411">
        <f t="shared" si="4"/>
      </c>
      <c r="P67" s="391">
        <f t="shared" si="37"/>
        <v>3.1</v>
      </c>
      <c r="Q67" s="391">
        <f t="shared" si="38"/>
        <v>3.1</v>
      </c>
      <c r="R67" s="391">
        <f t="shared" si="39"/>
        <v>3.1</v>
      </c>
      <c r="S67" s="391">
        <f t="shared" si="40"/>
        <v>3.1</v>
      </c>
      <c r="T67" s="391">
        <f t="shared" si="41"/>
        <v>3.1</v>
      </c>
      <c r="U67" s="394"/>
      <c r="V67" s="392">
        <f t="shared" si="42"/>
      </c>
      <c r="W67" s="392">
        <f t="shared" si="43"/>
      </c>
      <c r="X67" s="392">
        <f t="shared" si="44"/>
      </c>
      <c r="Y67" s="392">
        <f t="shared" si="45"/>
      </c>
      <c r="Z67" s="392">
        <f t="shared" si="46"/>
      </c>
      <c r="AA67" s="392">
        <f t="shared" si="47"/>
      </c>
      <c r="AB67" s="392">
        <f t="shared" si="48"/>
      </c>
      <c r="AC67" s="392">
        <f t="shared" si="49"/>
      </c>
      <c r="AD67" s="395"/>
      <c r="AE67" s="393">
        <f t="shared" si="29"/>
      </c>
      <c r="AF67" s="393">
        <f t="shared" si="30"/>
      </c>
      <c r="AG67" s="393">
        <f t="shared" si="31"/>
      </c>
      <c r="AH67" s="393">
        <f t="shared" si="32"/>
      </c>
      <c r="AI67" s="394"/>
      <c r="AJ67" s="393">
        <f t="shared" si="50"/>
        <v>1</v>
      </c>
    </row>
    <row r="68" spans="1:36" s="225" customFormat="1" ht="18" customHeight="1" hidden="1" outlineLevel="1">
      <c r="A68" s="198" t="s">
        <v>479</v>
      </c>
      <c r="B68" s="197"/>
      <c r="C68" s="205">
        <v>1</v>
      </c>
      <c r="D68" s="344"/>
      <c r="E68" s="208"/>
      <c r="F68" s="209"/>
      <c r="G68" s="210"/>
      <c r="H68" s="351"/>
      <c r="I68" s="353"/>
      <c r="J68" s="295">
        <f t="shared" si="33"/>
      </c>
      <c r="K68" s="332"/>
      <c r="L68" s="211">
        <f t="shared" si="23"/>
      </c>
      <c r="M68" s="212">
        <f t="shared" si="35"/>
      </c>
      <c r="N68" s="213">
        <f t="shared" si="36"/>
      </c>
      <c r="O68" s="411">
        <f t="shared" si="4"/>
      </c>
      <c r="P68" s="391">
        <f t="shared" si="37"/>
        <v>3.1</v>
      </c>
      <c r="Q68" s="391">
        <f t="shared" si="38"/>
        <v>3.1</v>
      </c>
      <c r="R68" s="391">
        <f t="shared" si="39"/>
        <v>3.1</v>
      </c>
      <c r="S68" s="391">
        <f t="shared" si="40"/>
        <v>3.1</v>
      </c>
      <c r="T68" s="391">
        <f t="shared" si="41"/>
        <v>3.1</v>
      </c>
      <c r="U68" s="394"/>
      <c r="V68" s="392">
        <f t="shared" si="42"/>
      </c>
      <c r="W68" s="392">
        <f t="shared" si="43"/>
      </c>
      <c r="X68" s="392">
        <f t="shared" si="44"/>
      </c>
      <c r="Y68" s="392">
        <f t="shared" si="45"/>
      </c>
      <c r="Z68" s="392">
        <f t="shared" si="46"/>
      </c>
      <c r="AA68" s="392">
        <f t="shared" si="47"/>
      </c>
      <c r="AB68" s="392">
        <f t="shared" si="48"/>
      </c>
      <c r="AC68" s="392">
        <f t="shared" si="49"/>
      </c>
      <c r="AD68" s="395"/>
      <c r="AE68" s="393">
        <f aca="true" t="shared" si="51" ref="AE68:AE93">IF($I68="ib1",to1,IF($I68="be1",1-to1,""))</f>
      </c>
      <c r="AF68" s="393">
        <f aca="true" t="shared" si="52" ref="AF68:AF93">IF($I68="ib2",to2,IF($I68="be2",1-to2,""))</f>
      </c>
      <c r="AG68" s="393">
        <f aca="true" t="shared" si="53" ref="AG68:AG93">IF($I68="ib3",to3,IF($I68="be3",1-to3,""))</f>
      </c>
      <c r="AH68" s="393">
        <f aca="true" t="shared" si="54" ref="AH68:AH93">IF($I68="ib4",to4,IF($I68="be4",1-to4,""))</f>
      </c>
      <c r="AI68" s="394"/>
      <c r="AJ68" s="393">
        <f t="shared" si="50"/>
        <v>1</v>
      </c>
    </row>
    <row r="69" spans="1:36" s="225" customFormat="1" ht="18" customHeight="1" hidden="1" outlineLevel="1">
      <c r="A69" s="198" t="s">
        <v>479</v>
      </c>
      <c r="B69" s="197"/>
      <c r="C69" s="205">
        <v>1</v>
      </c>
      <c r="D69" s="344"/>
      <c r="E69" s="208"/>
      <c r="F69" s="209"/>
      <c r="G69" s="210"/>
      <c r="H69" s="351"/>
      <c r="I69" s="353"/>
      <c r="J69" s="295">
        <f aca="true" t="shared" si="55" ref="J69:J93">IF(H69&gt;0,AJ69,"")</f>
      </c>
      <c r="K69" s="332"/>
      <c r="L69" s="211">
        <f t="shared" si="23"/>
      </c>
      <c r="M69" s="212">
        <f t="shared" si="35"/>
      </c>
      <c r="N69" s="213">
        <f t="shared" si="36"/>
      </c>
      <c r="O69" s="411">
        <f t="shared" si="4"/>
      </c>
      <c r="P69" s="391">
        <f t="shared" si="37"/>
        <v>3.1</v>
      </c>
      <c r="Q69" s="391">
        <f t="shared" si="38"/>
        <v>3.1</v>
      </c>
      <c r="R69" s="391">
        <f t="shared" si="39"/>
        <v>3.1</v>
      </c>
      <c r="S69" s="391">
        <f t="shared" si="40"/>
        <v>3.1</v>
      </c>
      <c r="T69" s="391">
        <f t="shared" si="41"/>
        <v>3.1</v>
      </c>
      <c r="U69" s="394"/>
      <c r="V69" s="392">
        <f t="shared" si="42"/>
      </c>
      <c r="W69" s="392">
        <f t="shared" si="43"/>
      </c>
      <c r="X69" s="392">
        <f t="shared" si="44"/>
      </c>
      <c r="Y69" s="392">
        <f t="shared" si="45"/>
      </c>
      <c r="Z69" s="392">
        <f t="shared" si="46"/>
      </c>
      <c r="AA69" s="392">
        <f t="shared" si="47"/>
      </c>
      <c r="AB69" s="392">
        <f t="shared" si="48"/>
      </c>
      <c r="AC69" s="392">
        <f t="shared" si="49"/>
      </c>
      <c r="AD69" s="395"/>
      <c r="AE69" s="393">
        <f t="shared" si="51"/>
      </c>
      <c r="AF69" s="393">
        <f t="shared" si="52"/>
      </c>
      <c r="AG69" s="393">
        <f t="shared" si="53"/>
      </c>
      <c r="AH69" s="393">
        <f t="shared" si="54"/>
      </c>
      <c r="AI69" s="394"/>
      <c r="AJ69" s="393">
        <f t="shared" si="50"/>
        <v>1</v>
      </c>
    </row>
    <row r="70" spans="1:36" s="225" customFormat="1" ht="18" customHeight="1" hidden="1" outlineLevel="1">
      <c r="A70" s="198" t="s">
        <v>479</v>
      </c>
      <c r="B70" s="197"/>
      <c r="C70" s="205">
        <v>1</v>
      </c>
      <c r="D70" s="344"/>
      <c r="E70" s="208"/>
      <c r="F70" s="209"/>
      <c r="G70" s="210"/>
      <c r="H70" s="351"/>
      <c r="I70" s="353"/>
      <c r="J70" s="295">
        <f t="shared" si="55"/>
      </c>
      <c r="K70" s="332"/>
      <c r="L70" s="211">
        <f t="shared" si="23"/>
      </c>
      <c r="M70" s="212">
        <f t="shared" si="35"/>
      </c>
      <c r="N70" s="213">
        <f t="shared" si="36"/>
      </c>
      <c r="O70" s="411">
        <f t="shared" si="4"/>
      </c>
      <c r="P70" s="391">
        <f t="shared" si="37"/>
        <v>3.1</v>
      </c>
      <c r="Q70" s="391">
        <f t="shared" si="38"/>
        <v>3.1</v>
      </c>
      <c r="R70" s="391">
        <f t="shared" si="39"/>
        <v>3.1</v>
      </c>
      <c r="S70" s="391">
        <f t="shared" si="40"/>
        <v>3.1</v>
      </c>
      <c r="T70" s="391">
        <f t="shared" si="41"/>
        <v>3.1</v>
      </c>
      <c r="U70" s="394"/>
      <c r="V70" s="392">
        <f t="shared" si="42"/>
      </c>
      <c r="W70" s="392">
        <f t="shared" si="43"/>
      </c>
      <c r="X70" s="392">
        <f t="shared" si="44"/>
      </c>
      <c r="Y70" s="392">
        <f t="shared" si="45"/>
      </c>
      <c r="Z70" s="392">
        <f t="shared" si="46"/>
      </c>
      <c r="AA70" s="392">
        <f t="shared" si="47"/>
      </c>
      <c r="AB70" s="392">
        <f t="shared" si="48"/>
      </c>
      <c r="AC70" s="392">
        <f t="shared" si="49"/>
      </c>
      <c r="AD70" s="395"/>
      <c r="AE70" s="393">
        <f t="shared" si="51"/>
      </c>
      <c r="AF70" s="393">
        <f t="shared" si="52"/>
      </c>
      <c r="AG70" s="393">
        <f t="shared" si="53"/>
      </c>
      <c r="AH70" s="393">
        <f t="shared" si="54"/>
      </c>
      <c r="AI70" s="394"/>
      <c r="AJ70" s="393">
        <f t="shared" si="50"/>
        <v>1</v>
      </c>
    </row>
    <row r="71" spans="1:36" s="225" customFormat="1" ht="18" customHeight="1" hidden="1" outlineLevel="1">
      <c r="A71" s="198" t="s">
        <v>479</v>
      </c>
      <c r="B71" s="197"/>
      <c r="C71" s="205">
        <v>1</v>
      </c>
      <c r="D71" s="344"/>
      <c r="E71" s="208"/>
      <c r="F71" s="209"/>
      <c r="G71" s="210"/>
      <c r="H71" s="351"/>
      <c r="I71" s="353"/>
      <c r="J71" s="295">
        <f t="shared" si="55"/>
      </c>
      <c r="K71" s="332"/>
      <c r="L71" s="211">
        <f t="shared" si="23"/>
      </c>
      <c r="M71" s="212">
        <f aca="true" t="shared" si="56" ref="M71:M93">IF(AND(OR(I71="be1",I71="be2",I71="be3",I71="be4",J71=1),K71&gt;0,H71&gt;0),K71*$H71*$J71,"")</f>
      </c>
      <c r="N71" s="213">
        <f aca="true" t="shared" si="57" ref="N71:N93">IF(AND(I71&lt;&gt;"be1",I71&lt;&gt;"be2",I71&lt;&gt;"be3",I71&lt;&gt;"be4",L71&gt;0,H71&gt;0,L71&lt;&gt;""),L71*$H71,"")</f>
      </c>
      <c r="O71" s="411">
        <f t="shared" si="4"/>
      </c>
      <c r="P71" s="391">
        <f aca="true" t="shared" si="58" ref="P71:P80">IF($A71="w",H$152,IF($A71="r",H$153,IF($A71="f",H$154,IF($A71="g",H$155,"no.val."))))</f>
        <v>3.1</v>
      </c>
      <c r="Q71" s="391">
        <f aca="true" t="shared" si="59" ref="Q71:Q80">IF($A71="w",I$152,IF($A71="r",I$153,IF($A71="f",I$154,IF($A71="g",I$155,"no.val."))))</f>
        <v>3.1</v>
      </c>
      <c r="R71" s="391">
        <f aca="true" t="shared" si="60" ref="R71:R80">IF($A71="w",J$152,IF($A71="r",J$153,IF($A71="f",J$154,IF($A71="g",J$155,"no.val."))))</f>
        <v>3.1</v>
      </c>
      <c r="S71" s="391">
        <f aca="true" t="shared" si="61" ref="S71:S80">IF($A71="w",K$152,IF($A71="r",K$153,IF($A71="f",K$154,IF($A71="g",K$155,"no.val."))))</f>
        <v>3.1</v>
      </c>
      <c r="T71" s="391">
        <f aca="true" t="shared" si="62" ref="T71:T80">IF($A71="w",L$152,IF($A71="r",L$153,IF($A71="f",L$154,IF($A71="g",L$155,"no.val."))))</f>
        <v>3.1</v>
      </c>
      <c r="U71" s="394"/>
      <c r="V71" s="392">
        <f aca="true" t="shared" si="63" ref="V71:V93">IF($I71="ib1",$H71*$K71,"")</f>
      </c>
      <c r="W71" s="392">
        <f aca="true" t="shared" si="64" ref="W71:W93">IF($I71="be1",$H71*$K71,"")</f>
      </c>
      <c r="X71" s="392">
        <f aca="true" t="shared" si="65" ref="X71:X93">IF($I71="ib2",$H71*$K71,"")</f>
      </c>
      <c r="Y71" s="392">
        <f aca="true" t="shared" si="66" ref="Y71:Y93">IF($I71="be2",$H71*$K71,"")</f>
      </c>
      <c r="Z71" s="392">
        <f aca="true" t="shared" si="67" ref="Z71:Z93">IF($I71="ib3",$H71*$K71,"")</f>
      </c>
      <c r="AA71" s="392">
        <f aca="true" t="shared" si="68" ref="AA71:AA93">IF($I71="be3",$H71*$K71,"")</f>
      </c>
      <c r="AB71" s="392">
        <f aca="true" t="shared" si="69" ref="AB71:AB93">IF($I71="ib4",$H71*$K71,"")</f>
      </c>
      <c r="AC71" s="392">
        <f aca="true" t="shared" si="70" ref="AC71:AC93">IF($I71="be4",$H71*$K71,"")</f>
      </c>
      <c r="AD71" s="395"/>
      <c r="AE71" s="393">
        <f t="shared" si="51"/>
      </c>
      <c r="AF71" s="393">
        <f t="shared" si="52"/>
      </c>
      <c r="AG71" s="393">
        <f t="shared" si="53"/>
      </c>
      <c r="AH71" s="393">
        <f t="shared" si="54"/>
      </c>
      <c r="AI71" s="394"/>
      <c r="AJ71" s="393">
        <f aca="true" t="shared" si="71" ref="AJ71:AJ93">IF(AE71&lt;&gt;"",AE71,IF(AF71&lt;&gt;"",AF71,IF(AG71&lt;&gt;"",AG71,IF(AH71&lt;&gt;"",AH71,1))))</f>
        <v>1</v>
      </c>
    </row>
    <row r="72" spans="1:36" s="225" customFormat="1" ht="18" customHeight="1" hidden="1" outlineLevel="1">
      <c r="A72" s="198" t="s">
        <v>479</v>
      </c>
      <c r="B72" s="197"/>
      <c r="C72" s="205">
        <v>1</v>
      </c>
      <c r="D72" s="344"/>
      <c r="E72" s="208"/>
      <c r="F72" s="209"/>
      <c r="G72" s="210"/>
      <c r="H72" s="351"/>
      <c r="I72" s="353"/>
      <c r="J72" s="295">
        <f t="shared" si="55"/>
      </c>
      <c r="K72" s="332"/>
      <c r="L72" s="211">
        <f aca="true" t="shared" si="72" ref="L72:L93">IF(AND(K72&lt;&gt;"",I72&lt;&gt;"be1",I72&lt;&gt;"be2",I72&lt;&gt;"be3",I72&lt;&gt;"be4"),IF(C72=1,P72,IF(C72=2,Q72,IF(C72=3,R72,IF(C72=4,S72,IF(C72=5,T72,""))))),"")</f>
      </c>
      <c r="M72" s="212">
        <f t="shared" si="56"/>
      </c>
      <c r="N72" s="213">
        <f t="shared" si="57"/>
      </c>
      <c r="O72" s="411">
        <f t="shared" si="4"/>
      </c>
      <c r="P72" s="391">
        <f t="shared" si="58"/>
        <v>3.1</v>
      </c>
      <c r="Q72" s="391">
        <f t="shared" si="59"/>
        <v>3.1</v>
      </c>
      <c r="R72" s="391">
        <f t="shared" si="60"/>
        <v>3.1</v>
      </c>
      <c r="S72" s="391">
        <f t="shared" si="61"/>
        <v>3.1</v>
      </c>
      <c r="T72" s="391">
        <f t="shared" si="62"/>
        <v>3.1</v>
      </c>
      <c r="U72" s="394"/>
      <c r="V72" s="392">
        <f t="shared" si="63"/>
      </c>
      <c r="W72" s="392">
        <f t="shared" si="64"/>
      </c>
      <c r="X72" s="392">
        <f t="shared" si="65"/>
      </c>
      <c r="Y72" s="392">
        <f t="shared" si="66"/>
      </c>
      <c r="Z72" s="392">
        <f t="shared" si="67"/>
      </c>
      <c r="AA72" s="392">
        <f t="shared" si="68"/>
      </c>
      <c r="AB72" s="392">
        <f t="shared" si="69"/>
      </c>
      <c r="AC72" s="392">
        <f t="shared" si="70"/>
      </c>
      <c r="AD72" s="395"/>
      <c r="AE72" s="393">
        <f t="shared" si="51"/>
      </c>
      <c r="AF72" s="393">
        <f t="shared" si="52"/>
      </c>
      <c r="AG72" s="393">
        <f t="shared" si="53"/>
      </c>
      <c r="AH72" s="393">
        <f t="shared" si="54"/>
      </c>
      <c r="AI72" s="394"/>
      <c r="AJ72" s="393">
        <f t="shared" si="71"/>
        <v>1</v>
      </c>
    </row>
    <row r="73" spans="1:36" s="225" customFormat="1" ht="18" customHeight="1" hidden="1" outlineLevel="1">
      <c r="A73" s="198" t="s">
        <v>479</v>
      </c>
      <c r="B73" s="197"/>
      <c r="C73" s="205">
        <v>1</v>
      </c>
      <c r="D73" s="344"/>
      <c r="E73" s="208"/>
      <c r="F73" s="209"/>
      <c r="G73" s="210"/>
      <c r="H73" s="351"/>
      <c r="I73" s="353"/>
      <c r="J73" s="295">
        <f t="shared" si="55"/>
      </c>
      <c r="K73" s="332"/>
      <c r="L73" s="211">
        <f t="shared" si="72"/>
      </c>
      <c r="M73" s="212">
        <f t="shared" si="56"/>
      </c>
      <c r="N73" s="213">
        <f t="shared" si="57"/>
      </c>
      <c r="O73" s="411">
        <f aca="true" t="shared" si="73" ref="O73:O93">IF(A73="W",1,IF(A73="R",2,IF(A73="F",3,"")))</f>
      </c>
      <c r="P73" s="391">
        <f t="shared" si="58"/>
        <v>3.1</v>
      </c>
      <c r="Q73" s="391">
        <f t="shared" si="59"/>
        <v>3.1</v>
      </c>
      <c r="R73" s="391">
        <f t="shared" si="60"/>
        <v>3.1</v>
      </c>
      <c r="S73" s="391">
        <f t="shared" si="61"/>
        <v>3.1</v>
      </c>
      <c r="T73" s="391">
        <f t="shared" si="62"/>
        <v>3.1</v>
      </c>
      <c r="U73" s="394"/>
      <c r="V73" s="392">
        <f t="shared" si="63"/>
      </c>
      <c r="W73" s="392">
        <f t="shared" si="64"/>
      </c>
      <c r="X73" s="392">
        <f t="shared" si="65"/>
      </c>
      <c r="Y73" s="392">
        <f t="shared" si="66"/>
      </c>
      <c r="Z73" s="392">
        <f t="shared" si="67"/>
      </c>
      <c r="AA73" s="392">
        <f t="shared" si="68"/>
      </c>
      <c r="AB73" s="392">
        <f t="shared" si="69"/>
      </c>
      <c r="AC73" s="392">
        <f t="shared" si="70"/>
      </c>
      <c r="AD73" s="395"/>
      <c r="AE73" s="393">
        <f t="shared" si="51"/>
      </c>
      <c r="AF73" s="393">
        <f t="shared" si="52"/>
      </c>
      <c r="AG73" s="393">
        <f t="shared" si="53"/>
      </c>
      <c r="AH73" s="393">
        <f t="shared" si="54"/>
      </c>
      <c r="AI73" s="394"/>
      <c r="AJ73" s="393">
        <f t="shared" si="71"/>
        <v>1</v>
      </c>
    </row>
    <row r="74" spans="1:36" s="225" customFormat="1" ht="18" customHeight="1" hidden="1" outlineLevel="1">
      <c r="A74" s="198" t="s">
        <v>479</v>
      </c>
      <c r="B74" s="197"/>
      <c r="C74" s="205">
        <v>1</v>
      </c>
      <c r="D74" s="344"/>
      <c r="E74" s="208"/>
      <c r="F74" s="209"/>
      <c r="G74" s="210"/>
      <c r="H74" s="351"/>
      <c r="I74" s="353"/>
      <c r="J74" s="295">
        <f t="shared" si="55"/>
      </c>
      <c r="K74" s="332"/>
      <c r="L74" s="211">
        <f t="shared" si="72"/>
      </c>
      <c r="M74" s="212">
        <f t="shared" si="56"/>
      </c>
      <c r="N74" s="213">
        <f t="shared" si="57"/>
      </c>
      <c r="O74" s="411">
        <f t="shared" si="73"/>
      </c>
      <c r="P74" s="391">
        <f t="shared" si="58"/>
        <v>3.1</v>
      </c>
      <c r="Q74" s="391">
        <f t="shared" si="59"/>
        <v>3.1</v>
      </c>
      <c r="R74" s="391">
        <f t="shared" si="60"/>
        <v>3.1</v>
      </c>
      <c r="S74" s="391">
        <f t="shared" si="61"/>
        <v>3.1</v>
      </c>
      <c r="T74" s="391">
        <f t="shared" si="62"/>
        <v>3.1</v>
      </c>
      <c r="U74" s="394"/>
      <c r="V74" s="392">
        <f t="shared" si="63"/>
      </c>
      <c r="W74" s="392">
        <f t="shared" si="64"/>
      </c>
      <c r="X74" s="392">
        <f t="shared" si="65"/>
      </c>
      <c r="Y74" s="392">
        <f t="shared" si="66"/>
      </c>
      <c r="Z74" s="392">
        <f t="shared" si="67"/>
      </c>
      <c r="AA74" s="392">
        <f t="shared" si="68"/>
      </c>
      <c r="AB74" s="392">
        <f t="shared" si="69"/>
      </c>
      <c r="AC74" s="392">
        <f t="shared" si="70"/>
      </c>
      <c r="AD74" s="395"/>
      <c r="AE74" s="393">
        <f t="shared" si="51"/>
      </c>
      <c r="AF74" s="393">
        <f t="shared" si="52"/>
      </c>
      <c r="AG74" s="393">
        <f t="shared" si="53"/>
      </c>
      <c r="AH74" s="393">
        <f t="shared" si="54"/>
      </c>
      <c r="AI74" s="394"/>
      <c r="AJ74" s="393">
        <f t="shared" si="71"/>
        <v>1</v>
      </c>
    </row>
    <row r="75" spans="1:36" s="225" customFormat="1" ht="18" customHeight="1" hidden="1" outlineLevel="1">
      <c r="A75" s="198" t="s">
        <v>479</v>
      </c>
      <c r="B75" s="197"/>
      <c r="C75" s="205">
        <v>1</v>
      </c>
      <c r="D75" s="344"/>
      <c r="E75" s="208"/>
      <c r="F75" s="209"/>
      <c r="G75" s="210"/>
      <c r="H75" s="351"/>
      <c r="I75" s="353"/>
      <c r="J75" s="295">
        <f t="shared" si="55"/>
      </c>
      <c r="K75" s="332"/>
      <c r="L75" s="211">
        <f t="shared" si="72"/>
      </c>
      <c r="M75" s="212">
        <f t="shared" si="56"/>
      </c>
      <c r="N75" s="213">
        <f t="shared" si="57"/>
      </c>
      <c r="O75" s="411">
        <f t="shared" si="73"/>
      </c>
      <c r="P75" s="391">
        <f t="shared" si="58"/>
        <v>3.1</v>
      </c>
      <c r="Q75" s="391">
        <f t="shared" si="59"/>
        <v>3.1</v>
      </c>
      <c r="R75" s="391">
        <f t="shared" si="60"/>
        <v>3.1</v>
      </c>
      <c r="S75" s="391">
        <f t="shared" si="61"/>
        <v>3.1</v>
      </c>
      <c r="T75" s="391">
        <f t="shared" si="62"/>
        <v>3.1</v>
      </c>
      <c r="U75" s="394"/>
      <c r="V75" s="392">
        <f t="shared" si="63"/>
      </c>
      <c r="W75" s="392">
        <f t="shared" si="64"/>
      </c>
      <c r="X75" s="392">
        <f t="shared" si="65"/>
      </c>
      <c r="Y75" s="392">
        <f t="shared" si="66"/>
      </c>
      <c r="Z75" s="392">
        <f t="shared" si="67"/>
      </c>
      <c r="AA75" s="392">
        <f t="shared" si="68"/>
      </c>
      <c r="AB75" s="392">
        <f t="shared" si="69"/>
      </c>
      <c r="AC75" s="392">
        <f t="shared" si="70"/>
      </c>
      <c r="AD75" s="395"/>
      <c r="AE75" s="393">
        <f t="shared" si="51"/>
      </c>
      <c r="AF75" s="393">
        <f t="shared" si="52"/>
      </c>
      <c r="AG75" s="393">
        <f t="shared" si="53"/>
      </c>
      <c r="AH75" s="393">
        <f t="shared" si="54"/>
      </c>
      <c r="AI75" s="394"/>
      <c r="AJ75" s="393">
        <f t="shared" si="71"/>
        <v>1</v>
      </c>
    </row>
    <row r="76" spans="1:36" s="225" customFormat="1" ht="18" customHeight="1" hidden="1" outlineLevel="1">
      <c r="A76" s="198" t="s">
        <v>479</v>
      </c>
      <c r="B76" s="197"/>
      <c r="C76" s="205">
        <v>1</v>
      </c>
      <c r="D76" s="344"/>
      <c r="E76" s="208"/>
      <c r="F76" s="209"/>
      <c r="G76" s="210"/>
      <c r="H76" s="351"/>
      <c r="I76" s="353"/>
      <c r="J76" s="295">
        <f t="shared" si="55"/>
      </c>
      <c r="K76" s="332"/>
      <c r="L76" s="211">
        <f t="shared" si="72"/>
      </c>
      <c r="M76" s="212">
        <f t="shared" si="56"/>
      </c>
      <c r="N76" s="213">
        <f t="shared" si="57"/>
      </c>
      <c r="O76" s="411">
        <f t="shared" si="73"/>
      </c>
      <c r="P76" s="391">
        <f t="shared" si="58"/>
        <v>3.1</v>
      </c>
      <c r="Q76" s="391">
        <f t="shared" si="59"/>
        <v>3.1</v>
      </c>
      <c r="R76" s="391">
        <f t="shared" si="60"/>
        <v>3.1</v>
      </c>
      <c r="S76" s="391">
        <f t="shared" si="61"/>
        <v>3.1</v>
      </c>
      <c r="T76" s="391">
        <f t="shared" si="62"/>
        <v>3.1</v>
      </c>
      <c r="U76" s="394"/>
      <c r="V76" s="392">
        <f t="shared" si="63"/>
      </c>
      <c r="W76" s="392">
        <f t="shared" si="64"/>
      </c>
      <c r="X76" s="392">
        <f t="shared" si="65"/>
      </c>
      <c r="Y76" s="392">
        <f t="shared" si="66"/>
      </c>
      <c r="Z76" s="392">
        <f t="shared" si="67"/>
      </c>
      <c r="AA76" s="392">
        <f t="shared" si="68"/>
      </c>
      <c r="AB76" s="392">
        <f t="shared" si="69"/>
      </c>
      <c r="AC76" s="392">
        <f t="shared" si="70"/>
      </c>
      <c r="AD76" s="395"/>
      <c r="AE76" s="393">
        <f t="shared" si="51"/>
      </c>
      <c r="AF76" s="393">
        <f t="shared" si="52"/>
      </c>
      <c r="AG76" s="393">
        <f t="shared" si="53"/>
      </c>
      <c r="AH76" s="393">
        <f t="shared" si="54"/>
      </c>
      <c r="AI76" s="394"/>
      <c r="AJ76" s="393">
        <f t="shared" si="71"/>
        <v>1</v>
      </c>
    </row>
    <row r="77" spans="1:36" s="225" customFormat="1" ht="18" customHeight="1" hidden="1" outlineLevel="1" thickBot="1">
      <c r="A77" s="198" t="s">
        <v>479</v>
      </c>
      <c r="B77" s="197"/>
      <c r="C77" s="205">
        <v>1</v>
      </c>
      <c r="D77" s="345"/>
      <c r="E77" s="230"/>
      <c r="F77" s="215"/>
      <c r="G77" s="216"/>
      <c r="H77" s="354"/>
      <c r="I77" s="355"/>
      <c r="J77" s="296">
        <f t="shared" si="55"/>
      </c>
      <c r="K77" s="333"/>
      <c r="L77" s="217">
        <f t="shared" si="72"/>
      </c>
      <c r="M77" s="218">
        <f t="shared" si="56"/>
      </c>
      <c r="N77" s="219">
        <f t="shared" si="57"/>
      </c>
      <c r="O77" s="411">
        <f t="shared" si="73"/>
      </c>
      <c r="P77" s="391">
        <f t="shared" si="58"/>
        <v>3.1</v>
      </c>
      <c r="Q77" s="391">
        <f t="shared" si="59"/>
        <v>3.1</v>
      </c>
      <c r="R77" s="391">
        <f t="shared" si="60"/>
        <v>3.1</v>
      </c>
      <c r="S77" s="391">
        <f t="shared" si="61"/>
        <v>3.1</v>
      </c>
      <c r="T77" s="391">
        <f t="shared" si="62"/>
        <v>3.1</v>
      </c>
      <c r="U77" s="394"/>
      <c r="V77" s="392">
        <f t="shared" si="63"/>
      </c>
      <c r="W77" s="392">
        <f t="shared" si="64"/>
      </c>
      <c r="X77" s="392">
        <f t="shared" si="65"/>
      </c>
      <c r="Y77" s="392">
        <f t="shared" si="66"/>
      </c>
      <c r="Z77" s="392">
        <f t="shared" si="67"/>
      </c>
      <c r="AA77" s="392">
        <f t="shared" si="68"/>
      </c>
      <c r="AB77" s="392">
        <f t="shared" si="69"/>
      </c>
      <c r="AC77" s="392">
        <f t="shared" si="70"/>
      </c>
      <c r="AD77" s="395"/>
      <c r="AE77" s="393">
        <f t="shared" si="51"/>
      </c>
      <c r="AF77" s="393">
        <f t="shared" si="52"/>
      </c>
      <c r="AG77" s="393">
        <f t="shared" si="53"/>
      </c>
      <c r="AH77" s="393">
        <f t="shared" si="54"/>
      </c>
      <c r="AI77" s="394"/>
      <c r="AJ77" s="393">
        <f t="shared" si="71"/>
        <v>1</v>
      </c>
    </row>
    <row r="78" spans="1:36" s="225" customFormat="1" ht="18" customHeight="1" collapsed="1">
      <c r="A78" s="198" t="s">
        <v>598</v>
      </c>
      <c r="B78" s="197"/>
      <c r="C78" s="205">
        <v>1</v>
      </c>
      <c r="D78" s="489" t="s">
        <v>599</v>
      </c>
      <c r="E78" s="232"/>
      <c r="F78" s="233"/>
      <c r="G78" s="234"/>
      <c r="H78" s="357"/>
      <c r="I78" s="350"/>
      <c r="J78" s="294">
        <f t="shared" si="55"/>
      </c>
      <c r="K78" s="334"/>
      <c r="L78" s="235">
        <f t="shared" si="72"/>
      </c>
      <c r="M78" s="203">
        <f t="shared" si="56"/>
      </c>
      <c r="N78" s="204">
        <f t="shared" si="57"/>
      </c>
      <c r="O78" s="411">
        <f t="shared" si="73"/>
      </c>
      <c r="P78" s="391" t="str">
        <f t="shared" si="58"/>
        <v>no.val.</v>
      </c>
      <c r="Q78" s="391" t="str">
        <f t="shared" si="59"/>
        <v>no.val.</v>
      </c>
      <c r="R78" s="391" t="str">
        <f t="shared" si="60"/>
        <v>no.val.</v>
      </c>
      <c r="S78" s="391" t="str">
        <f t="shared" si="61"/>
        <v>no.val.</v>
      </c>
      <c r="T78" s="391" t="str">
        <f t="shared" si="62"/>
        <v>no.val.</v>
      </c>
      <c r="U78" s="394"/>
      <c r="V78" s="392">
        <f t="shared" si="63"/>
      </c>
      <c r="W78" s="392">
        <f t="shared" si="64"/>
      </c>
      <c r="X78" s="392">
        <f t="shared" si="65"/>
      </c>
      <c r="Y78" s="392">
        <f t="shared" si="66"/>
      </c>
      <c r="Z78" s="392">
        <f t="shared" si="67"/>
      </c>
      <c r="AA78" s="392">
        <f t="shared" si="68"/>
      </c>
      <c r="AB78" s="392">
        <f t="shared" si="69"/>
      </c>
      <c r="AC78" s="392">
        <f t="shared" si="70"/>
      </c>
      <c r="AD78" s="395"/>
      <c r="AE78" s="393">
        <f t="shared" si="51"/>
      </c>
      <c r="AF78" s="393">
        <f t="shared" si="52"/>
      </c>
      <c r="AG78" s="393">
        <f t="shared" si="53"/>
      </c>
      <c r="AH78" s="393">
        <f t="shared" si="54"/>
      </c>
      <c r="AI78" s="394"/>
      <c r="AJ78" s="393">
        <f t="shared" si="71"/>
        <v>1</v>
      </c>
    </row>
    <row r="79" spans="1:36" s="225" customFormat="1" ht="18" customHeight="1">
      <c r="A79" s="198" t="s">
        <v>598</v>
      </c>
      <c r="B79" s="197"/>
      <c r="C79" s="205">
        <v>1</v>
      </c>
      <c r="D79" s="490"/>
      <c r="E79" s="229"/>
      <c r="F79" s="209"/>
      <c r="G79" s="210"/>
      <c r="H79" s="412"/>
      <c r="I79" s="413"/>
      <c r="J79" s="414">
        <f>IF(H79&gt;0,AJ79,"")</f>
      </c>
      <c r="K79" s="415"/>
      <c r="L79" s="416">
        <f>IF(AND(K79&lt;&gt;"",I79&lt;&gt;"be1",I79&lt;&gt;"be2",I79&lt;&gt;"be3",I79&lt;&gt;"be4"),IF(C79=1,P79,IF(C79=2,Q79,IF(C79=3,R79,IF(C79=4,S79,IF(C79=5,T79,""))))),"")</f>
      </c>
      <c r="M79" s="417">
        <f>IF(AND(OR(I79="be1",I79="be2",I79="be3",I79="be4",J79=1),K79&gt;0,H79&gt;0),K79*$H79*$J79,"")</f>
      </c>
      <c r="N79" s="418">
        <f>IF(AND(I79&lt;&gt;"be1",I79&lt;&gt;"be2",I79&lt;&gt;"be3",I79&lt;&gt;"be4",L79&gt;0,H79&gt;0,L79&lt;&gt;""),L79*$H79,"")</f>
      </c>
      <c r="O79" s="411">
        <f>IF(A79="W",1,IF(A79="R",2,IF(A79="F",3,"")))</f>
      </c>
      <c r="P79" s="391" t="str">
        <f t="shared" si="58"/>
        <v>no.val.</v>
      </c>
      <c r="Q79" s="391" t="str">
        <f t="shared" si="59"/>
        <v>no.val.</v>
      </c>
      <c r="R79" s="391" t="str">
        <f t="shared" si="60"/>
        <v>no.val.</v>
      </c>
      <c r="S79" s="391" t="str">
        <f t="shared" si="61"/>
        <v>no.val.</v>
      </c>
      <c r="T79" s="391" t="str">
        <f t="shared" si="62"/>
        <v>no.val.</v>
      </c>
      <c r="U79" s="394"/>
      <c r="V79" s="392">
        <f t="shared" si="63"/>
      </c>
      <c r="W79" s="392">
        <f t="shared" si="64"/>
      </c>
      <c r="X79" s="392">
        <f t="shared" si="65"/>
      </c>
      <c r="Y79" s="392">
        <f t="shared" si="66"/>
      </c>
      <c r="Z79" s="392">
        <f t="shared" si="67"/>
      </c>
      <c r="AA79" s="392">
        <f t="shared" si="68"/>
      </c>
      <c r="AB79" s="392">
        <f t="shared" si="69"/>
      </c>
      <c r="AC79" s="392">
        <f t="shared" si="70"/>
      </c>
      <c r="AD79" s="395"/>
      <c r="AE79" s="393">
        <f t="shared" si="51"/>
      </c>
      <c r="AF79" s="393">
        <f t="shared" si="52"/>
      </c>
      <c r="AG79" s="393">
        <f t="shared" si="53"/>
      </c>
      <c r="AH79" s="393">
        <f t="shared" si="54"/>
      </c>
      <c r="AI79" s="394"/>
      <c r="AJ79" s="393">
        <f>IF(AE79&lt;&gt;"",AE79,IF(AF79&lt;&gt;"",AF79,IF(AG79&lt;&gt;"",AG79,IF(AH79&lt;&gt;"",AH79,1))))</f>
        <v>1</v>
      </c>
    </row>
    <row r="80" spans="1:36" s="225" customFormat="1" ht="18" customHeight="1" thickBot="1">
      <c r="A80" s="198" t="s">
        <v>598</v>
      </c>
      <c r="B80" s="197"/>
      <c r="C80" s="205">
        <v>1</v>
      </c>
      <c r="D80" s="491"/>
      <c r="E80" s="229"/>
      <c r="F80" s="209"/>
      <c r="G80" s="210"/>
      <c r="H80" s="358"/>
      <c r="I80" s="352"/>
      <c r="J80" s="295">
        <f t="shared" si="55"/>
      </c>
      <c r="K80" s="332"/>
      <c r="L80" s="236">
        <f t="shared" si="72"/>
      </c>
      <c r="M80" s="212">
        <f t="shared" si="56"/>
      </c>
      <c r="N80" s="213">
        <f t="shared" si="57"/>
      </c>
      <c r="O80" s="411">
        <f t="shared" si="73"/>
      </c>
      <c r="P80" s="391" t="str">
        <f t="shared" si="58"/>
        <v>no.val.</v>
      </c>
      <c r="Q80" s="391" t="str">
        <f t="shared" si="59"/>
        <v>no.val.</v>
      </c>
      <c r="R80" s="391" t="str">
        <f t="shared" si="60"/>
        <v>no.val.</v>
      </c>
      <c r="S80" s="391" t="str">
        <f t="shared" si="61"/>
        <v>no.val.</v>
      </c>
      <c r="T80" s="391" t="str">
        <f t="shared" si="62"/>
        <v>no.val.</v>
      </c>
      <c r="U80" s="394"/>
      <c r="V80" s="392">
        <f t="shared" si="63"/>
      </c>
      <c r="W80" s="392">
        <f t="shared" si="64"/>
      </c>
      <c r="X80" s="392">
        <f t="shared" si="65"/>
      </c>
      <c r="Y80" s="392">
        <f t="shared" si="66"/>
      </c>
      <c r="Z80" s="392">
        <f t="shared" si="67"/>
      </c>
      <c r="AA80" s="392">
        <f t="shared" si="68"/>
      </c>
      <c r="AB80" s="392">
        <f t="shared" si="69"/>
      </c>
      <c r="AC80" s="392">
        <f t="shared" si="70"/>
      </c>
      <c r="AD80" s="395"/>
      <c r="AE80" s="393">
        <f t="shared" si="51"/>
      </c>
      <c r="AF80" s="393">
        <f t="shared" si="52"/>
      </c>
      <c r="AG80" s="393">
        <f t="shared" si="53"/>
      </c>
      <c r="AH80" s="393">
        <f t="shared" si="54"/>
      </c>
      <c r="AI80" s="394"/>
      <c r="AJ80" s="393">
        <f t="shared" si="71"/>
        <v>1</v>
      </c>
    </row>
    <row r="81" spans="1:36" s="225" customFormat="1" ht="18" customHeight="1" hidden="1" outlineLevel="1">
      <c r="A81" s="198" t="s">
        <v>598</v>
      </c>
      <c r="B81" s="197"/>
      <c r="C81" s="205">
        <v>1</v>
      </c>
      <c r="D81" s="346"/>
      <c r="E81" s="237"/>
      <c r="F81" s="238"/>
      <c r="G81" s="239"/>
      <c r="H81" s="359"/>
      <c r="I81" s="352"/>
      <c r="J81" s="297">
        <f t="shared" si="55"/>
      </c>
      <c r="K81" s="332"/>
      <c r="L81" s="236">
        <f t="shared" si="72"/>
      </c>
      <c r="M81" s="212">
        <f t="shared" si="56"/>
      </c>
      <c r="N81" s="213">
        <f t="shared" si="57"/>
      </c>
      <c r="O81" s="411">
        <f t="shared" si="73"/>
      </c>
      <c r="P81" s="391" t="str">
        <f aca="true" t="shared" si="74" ref="P81:P93">IF($A81="w",H$152,IF($A81="r",H$153,IF($A81="f",H$154,IF($A81="g",H$155,"no.val."))))</f>
        <v>no.val.</v>
      </c>
      <c r="Q81" s="391" t="str">
        <f aca="true" t="shared" si="75" ref="Q81:Q93">IF($A81="w",I$152,IF($A81="r",I$153,IF($A81="f",I$154,IF($A81="g",I$155,"no.val."))))</f>
        <v>no.val.</v>
      </c>
      <c r="R81" s="391" t="str">
        <f aca="true" t="shared" si="76" ref="R81:R93">IF($A81="w",J$152,IF($A81="r",J$153,IF($A81="f",J$154,IF($A81="g",J$155,"no.val."))))</f>
        <v>no.val.</v>
      </c>
      <c r="S81" s="391" t="str">
        <f aca="true" t="shared" si="77" ref="S81:S93">IF($A81="w",K$152,IF($A81="r",K$153,IF($A81="f",K$154,IF($A81="g",K$155,"no.val."))))</f>
        <v>no.val.</v>
      </c>
      <c r="T81" s="391" t="str">
        <f aca="true" t="shared" si="78" ref="T81:T93">IF($A81="w",L$152,IF($A81="r",L$153,IF($A81="f",L$154,IF($A81="g",L$155,"no.val."))))</f>
        <v>no.val.</v>
      </c>
      <c r="U81" s="394"/>
      <c r="V81" s="392">
        <f t="shared" si="63"/>
      </c>
      <c r="W81" s="392">
        <f t="shared" si="64"/>
      </c>
      <c r="X81" s="392">
        <f t="shared" si="65"/>
      </c>
      <c r="Y81" s="392">
        <f t="shared" si="66"/>
      </c>
      <c r="Z81" s="392">
        <f t="shared" si="67"/>
      </c>
      <c r="AA81" s="392">
        <f t="shared" si="68"/>
      </c>
      <c r="AB81" s="392">
        <f t="shared" si="69"/>
      </c>
      <c r="AC81" s="392">
        <f t="shared" si="70"/>
      </c>
      <c r="AD81" s="395"/>
      <c r="AE81" s="393">
        <f t="shared" si="51"/>
      </c>
      <c r="AF81" s="393">
        <f t="shared" si="52"/>
      </c>
      <c r="AG81" s="393">
        <f t="shared" si="53"/>
      </c>
      <c r="AH81" s="393">
        <f t="shared" si="54"/>
      </c>
      <c r="AI81" s="394"/>
      <c r="AJ81" s="393">
        <f t="shared" si="71"/>
        <v>1</v>
      </c>
    </row>
    <row r="82" spans="1:36" s="225" customFormat="1" ht="18" customHeight="1" hidden="1" outlineLevel="1">
      <c r="A82" s="198" t="s">
        <v>598</v>
      </c>
      <c r="B82" s="197"/>
      <c r="C82" s="205">
        <v>1</v>
      </c>
      <c r="D82" s="346"/>
      <c r="E82" s="237"/>
      <c r="F82" s="238"/>
      <c r="G82" s="239"/>
      <c r="H82" s="359"/>
      <c r="I82" s="352"/>
      <c r="J82" s="297">
        <f t="shared" si="55"/>
      </c>
      <c r="K82" s="332"/>
      <c r="L82" s="236">
        <f t="shared" si="72"/>
      </c>
      <c r="M82" s="212">
        <f t="shared" si="56"/>
      </c>
      <c r="N82" s="213">
        <f t="shared" si="57"/>
      </c>
      <c r="O82" s="411">
        <f t="shared" si="73"/>
      </c>
      <c r="P82" s="391" t="str">
        <f t="shared" si="74"/>
        <v>no.val.</v>
      </c>
      <c r="Q82" s="391" t="str">
        <f t="shared" si="75"/>
        <v>no.val.</v>
      </c>
      <c r="R82" s="391" t="str">
        <f t="shared" si="76"/>
        <v>no.val.</v>
      </c>
      <c r="S82" s="391" t="str">
        <f t="shared" si="77"/>
        <v>no.val.</v>
      </c>
      <c r="T82" s="391" t="str">
        <f t="shared" si="78"/>
        <v>no.val.</v>
      </c>
      <c r="U82" s="394"/>
      <c r="V82" s="392">
        <f t="shared" si="63"/>
      </c>
      <c r="W82" s="392">
        <f t="shared" si="64"/>
      </c>
      <c r="X82" s="392">
        <f t="shared" si="65"/>
      </c>
      <c r="Y82" s="392">
        <f t="shared" si="66"/>
      </c>
      <c r="Z82" s="392">
        <f t="shared" si="67"/>
      </c>
      <c r="AA82" s="392">
        <f t="shared" si="68"/>
      </c>
      <c r="AB82" s="392">
        <f t="shared" si="69"/>
      </c>
      <c r="AC82" s="392">
        <f t="shared" si="70"/>
      </c>
      <c r="AD82" s="395"/>
      <c r="AE82" s="393">
        <f t="shared" si="51"/>
      </c>
      <c r="AF82" s="393">
        <f t="shared" si="52"/>
      </c>
      <c r="AG82" s="393">
        <f t="shared" si="53"/>
      </c>
      <c r="AH82" s="393">
        <f t="shared" si="54"/>
      </c>
      <c r="AI82" s="394"/>
      <c r="AJ82" s="393">
        <f t="shared" si="71"/>
        <v>1</v>
      </c>
    </row>
    <row r="83" spans="1:36" s="225" customFormat="1" ht="18" customHeight="1" hidden="1" outlineLevel="1">
      <c r="A83" s="198" t="s">
        <v>598</v>
      </c>
      <c r="B83" s="197"/>
      <c r="C83" s="205">
        <v>1</v>
      </c>
      <c r="D83" s="347"/>
      <c r="E83" s="237"/>
      <c r="F83" s="238"/>
      <c r="G83" s="239"/>
      <c r="H83" s="359"/>
      <c r="I83" s="352"/>
      <c r="J83" s="297">
        <f t="shared" si="55"/>
      </c>
      <c r="K83" s="332"/>
      <c r="L83" s="236">
        <f t="shared" si="72"/>
      </c>
      <c r="M83" s="212">
        <f t="shared" si="56"/>
      </c>
      <c r="N83" s="213">
        <f t="shared" si="57"/>
      </c>
      <c r="O83" s="411">
        <f t="shared" si="73"/>
      </c>
      <c r="P83" s="391" t="str">
        <f t="shared" si="74"/>
        <v>no.val.</v>
      </c>
      <c r="Q83" s="391" t="str">
        <f t="shared" si="75"/>
        <v>no.val.</v>
      </c>
      <c r="R83" s="391" t="str">
        <f t="shared" si="76"/>
        <v>no.val.</v>
      </c>
      <c r="S83" s="391" t="str">
        <f t="shared" si="77"/>
        <v>no.val.</v>
      </c>
      <c r="T83" s="391" t="str">
        <f t="shared" si="78"/>
        <v>no.val.</v>
      </c>
      <c r="U83" s="394"/>
      <c r="V83" s="392">
        <f t="shared" si="63"/>
      </c>
      <c r="W83" s="392">
        <f t="shared" si="64"/>
      </c>
      <c r="X83" s="392">
        <f t="shared" si="65"/>
      </c>
      <c r="Y83" s="392">
        <f t="shared" si="66"/>
      </c>
      <c r="Z83" s="392">
        <f t="shared" si="67"/>
      </c>
      <c r="AA83" s="392">
        <f t="shared" si="68"/>
      </c>
      <c r="AB83" s="392">
        <f t="shared" si="69"/>
      </c>
      <c r="AC83" s="392">
        <f t="shared" si="70"/>
      </c>
      <c r="AD83" s="395"/>
      <c r="AE83" s="393">
        <f t="shared" si="51"/>
      </c>
      <c r="AF83" s="393">
        <f t="shared" si="52"/>
      </c>
      <c r="AG83" s="393">
        <f t="shared" si="53"/>
      </c>
      <c r="AH83" s="393">
        <f t="shared" si="54"/>
      </c>
      <c r="AI83" s="394"/>
      <c r="AJ83" s="393">
        <f t="shared" si="71"/>
        <v>1</v>
      </c>
    </row>
    <row r="84" spans="1:36" s="225" customFormat="1" ht="18" customHeight="1" hidden="1" outlineLevel="1">
      <c r="A84" s="198" t="s">
        <v>598</v>
      </c>
      <c r="B84" s="197"/>
      <c r="C84" s="205">
        <v>1</v>
      </c>
      <c r="D84" s="347"/>
      <c r="E84" s="237"/>
      <c r="F84" s="238"/>
      <c r="G84" s="239"/>
      <c r="H84" s="359"/>
      <c r="I84" s="352"/>
      <c r="J84" s="297">
        <f t="shared" si="55"/>
      </c>
      <c r="K84" s="332"/>
      <c r="L84" s="236">
        <f t="shared" si="72"/>
      </c>
      <c r="M84" s="212">
        <f t="shared" si="56"/>
      </c>
      <c r="N84" s="213">
        <f t="shared" si="57"/>
      </c>
      <c r="O84" s="411">
        <f t="shared" si="73"/>
      </c>
      <c r="P84" s="391" t="str">
        <f t="shared" si="74"/>
        <v>no.val.</v>
      </c>
      <c r="Q84" s="391" t="str">
        <f t="shared" si="75"/>
        <v>no.val.</v>
      </c>
      <c r="R84" s="391" t="str">
        <f t="shared" si="76"/>
        <v>no.val.</v>
      </c>
      <c r="S84" s="391" t="str">
        <f t="shared" si="77"/>
        <v>no.val.</v>
      </c>
      <c r="T84" s="391" t="str">
        <f t="shared" si="78"/>
        <v>no.val.</v>
      </c>
      <c r="U84" s="394"/>
      <c r="V84" s="392">
        <f t="shared" si="63"/>
      </c>
      <c r="W84" s="392">
        <f t="shared" si="64"/>
      </c>
      <c r="X84" s="392">
        <f t="shared" si="65"/>
      </c>
      <c r="Y84" s="392">
        <f t="shared" si="66"/>
      </c>
      <c r="Z84" s="392">
        <f t="shared" si="67"/>
      </c>
      <c r="AA84" s="392">
        <f t="shared" si="68"/>
      </c>
      <c r="AB84" s="392">
        <f t="shared" si="69"/>
      </c>
      <c r="AC84" s="392">
        <f t="shared" si="70"/>
      </c>
      <c r="AD84" s="395"/>
      <c r="AE84" s="393">
        <f t="shared" si="51"/>
      </c>
      <c r="AF84" s="393">
        <f t="shared" si="52"/>
      </c>
      <c r="AG84" s="393">
        <f t="shared" si="53"/>
      </c>
      <c r="AH84" s="393">
        <f t="shared" si="54"/>
      </c>
      <c r="AI84" s="394"/>
      <c r="AJ84" s="393">
        <f t="shared" si="71"/>
        <v>1</v>
      </c>
    </row>
    <row r="85" spans="1:36" s="225" customFormat="1" ht="18" customHeight="1" hidden="1" outlineLevel="1">
      <c r="A85" s="198" t="s">
        <v>598</v>
      </c>
      <c r="B85" s="197"/>
      <c r="C85" s="205">
        <v>1</v>
      </c>
      <c r="D85" s="347"/>
      <c r="E85" s="237"/>
      <c r="F85" s="238"/>
      <c r="G85" s="239"/>
      <c r="H85" s="359"/>
      <c r="I85" s="352"/>
      <c r="J85" s="297">
        <f t="shared" si="55"/>
      </c>
      <c r="K85" s="332"/>
      <c r="L85" s="236">
        <f t="shared" si="72"/>
      </c>
      <c r="M85" s="212">
        <f t="shared" si="56"/>
      </c>
      <c r="N85" s="213">
        <f t="shared" si="57"/>
      </c>
      <c r="O85" s="411">
        <f t="shared" si="73"/>
      </c>
      <c r="P85" s="391" t="str">
        <f t="shared" si="74"/>
        <v>no.val.</v>
      </c>
      <c r="Q85" s="391" t="str">
        <f t="shared" si="75"/>
        <v>no.val.</v>
      </c>
      <c r="R85" s="391" t="str">
        <f t="shared" si="76"/>
        <v>no.val.</v>
      </c>
      <c r="S85" s="391" t="str">
        <f t="shared" si="77"/>
        <v>no.val.</v>
      </c>
      <c r="T85" s="391" t="str">
        <f t="shared" si="78"/>
        <v>no.val.</v>
      </c>
      <c r="U85" s="394"/>
      <c r="V85" s="392">
        <f t="shared" si="63"/>
      </c>
      <c r="W85" s="392">
        <f t="shared" si="64"/>
      </c>
      <c r="X85" s="392">
        <f t="shared" si="65"/>
      </c>
      <c r="Y85" s="392">
        <f t="shared" si="66"/>
      </c>
      <c r="Z85" s="392">
        <f t="shared" si="67"/>
      </c>
      <c r="AA85" s="392">
        <f t="shared" si="68"/>
      </c>
      <c r="AB85" s="392">
        <f t="shared" si="69"/>
      </c>
      <c r="AC85" s="392">
        <f t="shared" si="70"/>
      </c>
      <c r="AD85" s="395"/>
      <c r="AE85" s="393">
        <f t="shared" si="51"/>
      </c>
      <c r="AF85" s="393">
        <f t="shared" si="52"/>
      </c>
      <c r="AG85" s="393">
        <f t="shared" si="53"/>
      </c>
      <c r="AH85" s="393">
        <f t="shared" si="54"/>
      </c>
      <c r="AI85" s="394"/>
      <c r="AJ85" s="393">
        <f t="shared" si="71"/>
        <v>1</v>
      </c>
    </row>
    <row r="86" spans="1:36" s="225" customFormat="1" ht="18" customHeight="1" hidden="1" outlineLevel="1">
      <c r="A86" s="198" t="s">
        <v>598</v>
      </c>
      <c r="B86" s="197"/>
      <c r="C86" s="205">
        <v>1</v>
      </c>
      <c r="D86" s="347"/>
      <c r="E86" s="237"/>
      <c r="F86" s="238"/>
      <c r="G86" s="239"/>
      <c r="H86" s="359"/>
      <c r="I86" s="352"/>
      <c r="J86" s="297">
        <f t="shared" si="55"/>
      </c>
      <c r="K86" s="332"/>
      <c r="L86" s="236">
        <f t="shared" si="72"/>
      </c>
      <c r="M86" s="212">
        <f t="shared" si="56"/>
      </c>
      <c r="N86" s="213">
        <f t="shared" si="57"/>
      </c>
      <c r="O86" s="411">
        <f t="shared" si="73"/>
      </c>
      <c r="P86" s="391" t="str">
        <f t="shared" si="74"/>
        <v>no.val.</v>
      </c>
      <c r="Q86" s="391" t="str">
        <f t="shared" si="75"/>
        <v>no.val.</v>
      </c>
      <c r="R86" s="391" t="str">
        <f t="shared" si="76"/>
        <v>no.val.</v>
      </c>
      <c r="S86" s="391" t="str">
        <f t="shared" si="77"/>
        <v>no.val.</v>
      </c>
      <c r="T86" s="391" t="str">
        <f t="shared" si="78"/>
        <v>no.val.</v>
      </c>
      <c r="U86" s="394"/>
      <c r="V86" s="392">
        <f t="shared" si="63"/>
      </c>
      <c r="W86" s="392">
        <f t="shared" si="64"/>
      </c>
      <c r="X86" s="392">
        <f t="shared" si="65"/>
      </c>
      <c r="Y86" s="392">
        <f t="shared" si="66"/>
      </c>
      <c r="Z86" s="392">
        <f t="shared" si="67"/>
      </c>
      <c r="AA86" s="392">
        <f t="shared" si="68"/>
      </c>
      <c r="AB86" s="392">
        <f t="shared" si="69"/>
      </c>
      <c r="AC86" s="392">
        <f t="shared" si="70"/>
      </c>
      <c r="AD86" s="395"/>
      <c r="AE86" s="393">
        <f t="shared" si="51"/>
      </c>
      <c r="AF86" s="393">
        <f t="shared" si="52"/>
      </c>
      <c r="AG86" s="393">
        <f t="shared" si="53"/>
      </c>
      <c r="AH86" s="393">
        <f t="shared" si="54"/>
      </c>
      <c r="AI86" s="394"/>
      <c r="AJ86" s="393">
        <f t="shared" si="71"/>
        <v>1</v>
      </c>
    </row>
    <row r="87" spans="1:36" s="225" customFormat="1" ht="18" customHeight="1" hidden="1" outlineLevel="1">
      <c r="A87" s="198" t="s">
        <v>598</v>
      </c>
      <c r="B87" s="197"/>
      <c r="C87" s="205">
        <v>1</v>
      </c>
      <c r="D87" s="347"/>
      <c r="E87" s="237"/>
      <c r="F87" s="238"/>
      <c r="G87" s="239"/>
      <c r="H87" s="359"/>
      <c r="I87" s="352"/>
      <c r="J87" s="297">
        <f t="shared" si="55"/>
      </c>
      <c r="K87" s="332"/>
      <c r="L87" s="236">
        <f t="shared" si="72"/>
      </c>
      <c r="M87" s="212">
        <f t="shared" si="56"/>
      </c>
      <c r="N87" s="213">
        <f t="shared" si="57"/>
      </c>
      <c r="O87" s="411">
        <f t="shared" si="73"/>
      </c>
      <c r="P87" s="391" t="str">
        <f t="shared" si="74"/>
        <v>no.val.</v>
      </c>
      <c r="Q87" s="391" t="str">
        <f t="shared" si="75"/>
        <v>no.val.</v>
      </c>
      <c r="R87" s="391" t="str">
        <f t="shared" si="76"/>
        <v>no.val.</v>
      </c>
      <c r="S87" s="391" t="str">
        <f t="shared" si="77"/>
        <v>no.val.</v>
      </c>
      <c r="T87" s="391" t="str">
        <f t="shared" si="78"/>
        <v>no.val.</v>
      </c>
      <c r="U87" s="394"/>
      <c r="V87" s="392">
        <f t="shared" si="63"/>
      </c>
      <c r="W87" s="392">
        <f t="shared" si="64"/>
      </c>
      <c r="X87" s="392">
        <f t="shared" si="65"/>
      </c>
      <c r="Y87" s="392">
        <f t="shared" si="66"/>
      </c>
      <c r="Z87" s="392">
        <f t="shared" si="67"/>
      </c>
      <c r="AA87" s="392">
        <f t="shared" si="68"/>
      </c>
      <c r="AB87" s="392">
        <f t="shared" si="69"/>
      </c>
      <c r="AC87" s="392">
        <f t="shared" si="70"/>
      </c>
      <c r="AD87" s="395"/>
      <c r="AE87" s="393">
        <f t="shared" si="51"/>
      </c>
      <c r="AF87" s="393">
        <f t="shared" si="52"/>
      </c>
      <c r="AG87" s="393">
        <f t="shared" si="53"/>
      </c>
      <c r="AH87" s="393">
        <f t="shared" si="54"/>
      </c>
      <c r="AI87" s="394"/>
      <c r="AJ87" s="393">
        <f t="shared" si="71"/>
        <v>1</v>
      </c>
    </row>
    <row r="88" spans="1:36" s="225" customFormat="1" ht="18" customHeight="1" hidden="1" outlineLevel="1">
      <c r="A88" s="198" t="s">
        <v>598</v>
      </c>
      <c r="B88" s="197"/>
      <c r="C88" s="205">
        <v>1</v>
      </c>
      <c r="D88" s="347"/>
      <c r="E88" s="237"/>
      <c r="F88" s="238"/>
      <c r="G88" s="239"/>
      <c r="H88" s="359"/>
      <c r="I88" s="352"/>
      <c r="J88" s="297">
        <f t="shared" si="55"/>
      </c>
      <c r="K88" s="332"/>
      <c r="L88" s="236">
        <f t="shared" si="72"/>
      </c>
      <c r="M88" s="212">
        <f t="shared" si="56"/>
      </c>
      <c r="N88" s="213">
        <f t="shared" si="57"/>
      </c>
      <c r="O88" s="411">
        <f t="shared" si="73"/>
      </c>
      <c r="P88" s="391" t="str">
        <f t="shared" si="74"/>
        <v>no.val.</v>
      </c>
      <c r="Q88" s="391" t="str">
        <f t="shared" si="75"/>
        <v>no.val.</v>
      </c>
      <c r="R88" s="391" t="str">
        <f t="shared" si="76"/>
        <v>no.val.</v>
      </c>
      <c r="S88" s="391" t="str">
        <f t="shared" si="77"/>
        <v>no.val.</v>
      </c>
      <c r="T88" s="391" t="str">
        <f t="shared" si="78"/>
        <v>no.val.</v>
      </c>
      <c r="U88" s="394"/>
      <c r="V88" s="392">
        <f t="shared" si="63"/>
      </c>
      <c r="W88" s="392">
        <f t="shared" si="64"/>
      </c>
      <c r="X88" s="392">
        <f t="shared" si="65"/>
      </c>
      <c r="Y88" s="392">
        <f t="shared" si="66"/>
      </c>
      <c r="Z88" s="392">
        <f t="shared" si="67"/>
      </c>
      <c r="AA88" s="392">
        <f t="shared" si="68"/>
      </c>
      <c r="AB88" s="392">
        <f t="shared" si="69"/>
      </c>
      <c r="AC88" s="392">
        <f t="shared" si="70"/>
      </c>
      <c r="AD88" s="395"/>
      <c r="AE88" s="393">
        <f t="shared" si="51"/>
      </c>
      <c r="AF88" s="393">
        <f t="shared" si="52"/>
      </c>
      <c r="AG88" s="393">
        <f t="shared" si="53"/>
      </c>
      <c r="AH88" s="393">
        <f t="shared" si="54"/>
      </c>
      <c r="AI88" s="394"/>
      <c r="AJ88" s="393">
        <f t="shared" si="71"/>
        <v>1</v>
      </c>
    </row>
    <row r="89" spans="1:36" s="225" customFormat="1" ht="18" customHeight="1" hidden="1" outlineLevel="1">
      <c r="A89" s="198" t="s">
        <v>598</v>
      </c>
      <c r="B89" s="197"/>
      <c r="C89" s="205">
        <v>1</v>
      </c>
      <c r="D89" s="347"/>
      <c r="E89" s="237"/>
      <c r="F89" s="238"/>
      <c r="G89" s="239"/>
      <c r="H89" s="359"/>
      <c r="I89" s="352"/>
      <c r="J89" s="297">
        <f t="shared" si="55"/>
      </c>
      <c r="K89" s="332"/>
      <c r="L89" s="236">
        <f t="shared" si="72"/>
      </c>
      <c r="M89" s="212">
        <f t="shared" si="56"/>
      </c>
      <c r="N89" s="213">
        <f t="shared" si="57"/>
      </c>
      <c r="O89" s="411">
        <f t="shared" si="73"/>
      </c>
      <c r="P89" s="391" t="str">
        <f t="shared" si="74"/>
        <v>no.val.</v>
      </c>
      <c r="Q89" s="391" t="str">
        <f t="shared" si="75"/>
        <v>no.val.</v>
      </c>
      <c r="R89" s="391" t="str">
        <f t="shared" si="76"/>
        <v>no.val.</v>
      </c>
      <c r="S89" s="391" t="str">
        <f t="shared" si="77"/>
        <v>no.val.</v>
      </c>
      <c r="T89" s="391" t="str">
        <f t="shared" si="78"/>
        <v>no.val.</v>
      </c>
      <c r="U89" s="394"/>
      <c r="V89" s="392">
        <f t="shared" si="63"/>
      </c>
      <c r="W89" s="392">
        <f t="shared" si="64"/>
      </c>
      <c r="X89" s="392">
        <f t="shared" si="65"/>
      </c>
      <c r="Y89" s="392">
        <f t="shared" si="66"/>
      </c>
      <c r="Z89" s="392">
        <f t="shared" si="67"/>
      </c>
      <c r="AA89" s="392">
        <f t="shared" si="68"/>
      </c>
      <c r="AB89" s="392">
        <f t="shared" si="69"/>
      </c>
      <c r="AC89" s="392">
        <f t="shared" si="70"/>
      </c>
      <c r="AD89" s="395"/>
      <c r="AE89" s="393">
        <f t="shared" si="51"/>
      </c>
      <c r="AF89" s="393">
        <f t="shared" si="52"/>
      </c>
      <c r="AG89" s="393">
        <f t="shared" si="53"/>
      </c>
      <c r="AH89" s="393">
        <f t="shared" si="54"/>
      </c>
      <c r="AI89" s="394"/>
      <c r="AJ89" s="393">
        <f t="shared" si="71"/>
        <v>1</v>
      </c>
    </row>
    <row r="90" spans="1:36" s="225" customFormat="1" ht="18" customHeight="1" hidden="1" outlineLevel="1">
      <c r="A90" s="198" t="s">
        <v>598</v>
      </c>
      <c r="B90" s="197"/>
      <c r="C90" s="205">
        <v>1</v>
      </c>
      <c r="D90" s="347"/>
      <c r="E90" s="237"/>
      <c r="F90" s="238"/>
      <c r="G90" s="239"/>
      <c r="H90" s="359"/>
      <c r="I90" s="352"/>
      <c r="J90" s="297">
        <f t="shared" si="55"/>
      </c>
      <c r="K90" s="332"/>
      <c r="L90" s="236">
        <f t="shared" si="72"/>
      </c>
      <c r="M90" s="212">
        <f t="shared" si="56"/>
      </c>
      <c r="N90" s="213">
        <f t="shared" si="57"/>
      </c>
      <c r="O90" s="411">
        <f t="shared" si="73"/>
      </c>
      <c r="P90" s="391" t="str">
        <f t="shared" si="74"/>
        <v>no.val.</v>
      </c>
      <c r="Q90" s="391" t="str">
        <f t="shared" si="75"/>
        <v>no.val.</v>
      </c>
      <c r="R90" s="391" t="str">
        <f t="shared" si="76"/>
        <v>no.val.</v>
      </c>
      <c r="S90" s="391" t="str">
        <f t="shared" si="77"/>
        <v>no.val.</v>
      </c>
      <c r="T90" s="391" t="str">
        <f t="shared" si="78"/>
        <v>no.val.</v>
      </c>
      <c r="U90" s="394"/>
      <c r="V90" s="392">
        <f t="shared" si="63"/>
      </c>
      <c r="W90" s="392">
        <f t="shared" si="64"/>
      </c>
      <c r="X90" s="392">
        <f t="shared" si="65"/>
      </c>
      <c r="Y90" s="392">
        <f t="shared" si="66"/>
      </c>
      <c r="Z90" s="392">
        <f t="shared" si="67"/>
      </c>
      <c r="AA90" s="392">
        <f t="shared" si="68"/>
      </c>
      <c r="AB90" s="392">
        <f t="shared" si="69"/>
      </c>
      <c r="AC90" s="392">
        <f t="shared" si="70"/>
      </c>
      <c r="AD90" s="395"/>
      <c r="AE90" s="393">
        <f t="shared" si="51"/>
      </c>
      <c r="AF90" s="393">
        <f t="shared" si="52"/>
      </c>
      <c r="AG90" s="393">
        <f t="shared" si="53"/>
      </c>
      <c r="AH90" s="393">
        <f t="shared" si="54"/>
      </c>
      <c r="AI90" s="394"/>
      <c r="AJ90" s="393">
        <f t="shared" si="71"/>
        <v>1</v>
      </c>
    </row>
    <row r="91" spans="1:36" s="225" customFormat="1" ht="18" customHeight="1" hidden="1" outlineLevel="1">
      <c r="A91" s="198" t="s">
        <v>598</v>
      </c>
      <c r="B91" s="197"/>
      <c r="C91" s="205">
        <v>1</v>
      </c>
      <c r="D91" s="347"/>
      <c r="E91" s="240"/>
      <c r="F91" s="241"/>
      <c r="G91" s="239"/>
      <c r="H91" s="359"/>
      <c r="I91" s="352"/>
      <c r="J91" s="297">
        <f t="shared" si="55"/>
      </c>
      <c r="K91" s="332"/>
      <c r="L91" s="236">
        <f t="shared" si="72"/>
      </c>
      <c r="M91" s="212">
        <f t="shared" si="56"/>
      </c>
      <c r="N91" s="213">
        <f t="shared" si="57"/>
      </c>
      <c r="O91" s="411">
        <f t="shared" si="73"/>
      </c>
      <c r="P91" s="391" t="str">
        <f t="shared" si="74"/>
        <v>no.val.</v>
      </c>
      <c r="Q91" s="391" t="str">
        <f t="shared" si="75"/>
        <v>no.val.</v>
      </c>
      <c r="R91" s="391" t="str">
        <f t="shared" si="76"/>
        <v>no.val.</v>
      </c>
      <c r="S91" s="391" t="str">
        <f t="shared" si="77"/>
        <v>no.val.</v>
      </c>
      <c r="T91" s="391" t="str">
        <f t="shared" si="78"/>
        <v>no.val.</v>
      </c>
      <c r="U91" s="394"/>
      <c r="V91" s="392">
        <f t="shared" si="63"/>
      </c>
      <c r="W91" s="392">
        <f t="shared" si="64"/>
      </c>
      <c r="X91" s="392">
        <f t="shared" si="65"/>
      </c>
      <c r="Y91" s="392">
        <f t="shared" si="66"/>
      </c>
      <c r="Z91" s="392">
        <f t="shared" si="67"/>
      </c>
      <c r="AA91" s="392">
        <f t="shared" si="68"/>
      </c>
      <c r="AB91" s="392">
        <f t="shared" si="69"/>
      </c>
      <c r="AC91" s="392">
        <f t="shared" si="70"/>
      </c>
      <c r="AD91" s="395"/>
      <c r="AE91" s="393">
        <f t="shared" si="51"/>
      </c>
      <c r="AF91" s="393">
        <f t="shared" si="52"/>
      </c>
      <c r="AG91" s="393">
        <f t="shared" si="53"/>
      </c>
      <c r="AH91" s="393">
        <f t="shared" si="54"/>
      </c>
      <c r="AI91" s="394"/>
      <c r="AJ91" s="393">
        <f t="shared" si="71"/>
        <v>1</v>
      </c>
    </row>
    <row r="92" spans="1:36" s="225" customFormat="1" ht="18" customHeight="1" hidden="1" outlineLevel="1">
      <c r="A92" s="198" t="s">
        <v>598</v>
      </c>
      <c r="B92" s="197"/>
      <c r="C92" s="205">
        <v>1</v>
      </c>
      <c r="D92" s="347"/>
      <c r="E92" s="237"/>
      <c r="F92" s="238"/>
      <c r="G92" s="239"/>
      <c r="H92" s="359"/>
      <c r="I92" s="352"/>
      <c r="J92" s="297">
        <f t="shared" si="55"/>
      </c>
      <c r="K92" s="332"/>
      <c r="L92" s="236">
        <f t="shared" si="72"/>
      </c>
      <c r="M92" s="212">
        <f t="shared" si="56"/>
      </c>
      <c r="N92" s="213">
        <f t="shared" si="57"/>
      </c>
      <c r="O92" s="411">
        <f t="shared" si="73"/>
      </c>
      <c r="P92" s="391" t="str">
        <f t="shared" si="74"/>
        <v>no.val.</v>
      </c>
      <c r="Q92" s="391" t="str">
        <f t="shared" si="75"/>
        <v>no.val.</v>
      </c>
      <c r="R92" s="391" t="str">
        <f t="shared" si="76"/>
        <v>no.val.</v>
      </c>
      <c r="S92" s="391" t="str">
        <f t="shared" si="77"/>
        <v>no.val.</v>
      </c>
      <c r="T92" s="391" t="str">
        <f t="shared" si="78"/>
        <v>no.val.</v>
      </c>
      <c r="U92" s="394"/>
      <c r="V92" s="392">
        <f t="shared" si="63"/>
      </c>
      <c r="W92" s="392">
        <f t="shared" si="64"/>
      </c>
      <c r="X92" s="392">
        <f t="shared" si="65"/>
      </c>
      <c r="Y92" s="392">
        <f t="shared" si="66"/>
      </c>
      <c r="Z92" s="392">
        <f t="shared" si="67"/>
      </c>
      <c r="AA92" s="392">
        <f t="shared" si="68"/>
      </c>
      <c r="AB92" s="392">
        <f t="shared" si="69"/>
      </c>
      <c r="AC92" s="392">
        <f t="shared" si="70"/>
      </c>
      <c r="AD92" s="395"/>
      <c r="AE92" s="393">
        <f t="shared" si="51"/>
      </c>
      <c r="AF92" s="393">
        <f t="shared" si="52"/>
      </c>
      <c r="AG92" s="393">
        <f t="shared" si="53"/>
      </c>
      <c r="AH92" s="393">
        <f t="shared" si="54"/>
      </c>
      <c r="AI92" s="394"/>
      <c r="AJ92" s="393">
        <f t="shared" si="71"/>
        <v>1</v>
      </c>
    </row>
    <row r="93" spans="1:36" s="225" customFormat="1" ht="15.75" customHeight="1" hidden="1" outlineLevel="1" thickBot="1">
      <c r="A93" s="198" t="s">
        <v>598</v>
      </c>
      <c r="B93" s="197"/>
      <c r="C93" s="205">
        <v>1</v>
      </c>
      <c r="D93" s="348"/>
      <c r="E93" s="242"/>
      <c r="F93" s="243"/>
      <c r="G93" s="244"/>
      <c r="H93" s="360"/>
      <c r="I93" s="355"/>
      <c r="J93" s="298">
        <f t="shared" si="55"/>
      </c>
      <c r="K93" s="333"/>
      <c r="L93" s="245">
        <f t="shared" si="72"/>
      </c>
      <c r="M93" s="246">
        <f t="shared" si="56"/>
      </c>
      <c r="N93" s="247">
        <f t="shared" si="57"/>
      </c>
      <c r="O93" s="411">
        <f t="shared" si="73"/>
      </c>
      <c r="P93" s="391" t="str">
        <f t="shared" si="74"/>
        <v>no.val.</v>
      </c>
      <c r="Q93" s="391" t="str">
        <f t="shared" si="75"/>
        <v>no.val.</v>
      </c>
      <c r="R93" s="391" t="str">
        <f t="shared" si="76"/>
        <v>no.val.</v>
      </c>
      <c r="S93" s="391" t="str">
        <f t="shared" si="77"/>
        <v>no.val.</v>
      </c>
      <c r="T93" s="391" t="str">
        <f t="shared" si="78"/>
        <v>no.val.</v>
      </c>
      <c r="U93" s="394"/>
      <c r="V93" s="392">
        <f t="shared" si="63"/>
      </c>
      <c r="W93" s="392">
        <f t="shared" si="64"/>
      </c>
      <c r="X93" s="392">
        <f t="shared" si="65"/>
      </c>
      <c r="Y93" s="392">
        <f t="shared" si="66"/>
      </c>
      <c r="Z93" s="392">
        <f t="shared" si="67"/>
      </c>
      <c r="AA93" s="392">
        <f t="shared" si="68"/>
      </c>
      <c r="AB93" s="392">
        <f t="shared" si="69"/>
      </c>
      <c r="AC93" s="392">
        <f t="shared" si="70"/>
      </c>
      <c r="AD93" s="395"/>
      <c r="AE93" s="393">
        <f t="shared" si="51"/>
      </c>
      <c r="AF93" s="393">
        <f t="shared" si="52"/>
      </c>
      <c r="AG93" s="393">
        <f t="shared" si="53"/>
      </c>
      <c r="AH93" s="393">
        <f t="shared" si="54"/>
      </c>
      <c r="AI93" s="394"/>
      <c r="AJ93" s="393">
        <f t="shared" si="71"/>
        <v>1</v>
      </c>
    </row>
    <row r="94" spans="4:38" ht="18" customHeight="1" collapsed="1" thickBot="1">
      <c r="D94" s="458" t="s">
        <v>623</v>
      </c>
      <c r="E94" s="459" t="s">
        <v>626</v>
      </c>
      <c r="F94" s="464"/>
      <c r="G94" s="463" t="s">
        <v>632</v>
      </c>
      <c r="H94" s="459" t="s">
        <v>629</v>
      </c>
      <c r="I94" s="464"/>
      <c r="J94" s="464"/>
      <c r="K94" s="465"/>
      <c r="L94" s="465"/>
      <c r="M94" s="248"/>
      <c r="N94" s="248"/>
      <c r="O94" s="388"/>
      <c r="P94" s="249"/>
      <c r="Q94" s="249"/>
      <c r="R94" s="249"/>
      <c r="S94" s="249"/>
      <c r="T94" s="249"/>
      <c r="U94" s="168"/>
      <c r="V94" s="168"/>
      <c r="W94" s="168"/>
      <c r="X94" s="168"/>
      <c r="Y94" s="168"/>
      <c r="Z94" s="168"/>
      <c r="AA94" s="168"/>
      <c r="AB94" s="168"/>
      <c r="AC94" s="168"/>
      <c r="AD94" s="175"/>
      <c r="AE94" s="168"/>
      <c r="AF94" s="168"/>
      <c r="AG94" s="168"/>
      <c r="AH94" s="168"/>
      <c r="AI94" s="168"/>
      <c r="AJ94" s="168"/>
      <c r="AK94" s="381"/>
      <c r="AL94" s="381"/>
    </row>
    <row r="95" spans="4:38" ht="18" customHeight="1" thickTop="1">
      <c r="D95" s="460" t="s">
        <v>624</v>
      </c>
      <c r="E95" s="461" t="s">
        <v>628</v>
      </c>
      <c r="F95" s="466"/>
      <c r="G95" s="467" t="s">
        <v>611</v>
      </c>
      <c r="H95" s="468" t="s">
        <v>630</v>
      </c>
      <c r="I95" s="469"/>
      <c r="J95" s="466"/>
      <c r="K95" s="166"/>
      <c r="L95" s="261"/>
      <c r="M95" s="252" t="s">
        <v>609</v>
      </c>
      <c r="N95" s="253" t="s">
        <v>600</v>
      </c>
      <c r="O95" s="389"/>
      <c r="P95" s="249"/>
      <c r="Q95" s="249"/>
      <c r="R95" s="249"/>
      <c r="S95" s="249"/>
      <c r="T95" s="249"/>
      <c r="U95" s="168"/>
      <c r="V95" s="168"/>
      <c r="W95" s="168"/>
      <c r="X95" s="168"/>
      <c r="Y95" s="168"/>
      <c r="Z95" s="168"/>
      <c r="AA95" s="168"/>
      <c r="AB95" s="168"/>
      <c r="AC95" s="168"/>
      <c r="AD95" s="175"/>
      <c r="AE95" s="168"/>
      <c r="AF95" s="168"/>
      <c r="AG95" s="168"/>
      <c r="AH95" s="168"/>
      <c r="AI95" s="168"/>
      <c r="AJ95" s="168"/>
      <c r="AK95" s="381"/>
      <c r="AL95" s="381"/>
    </row>
    <row r="96" spans="4:38" ht="18.75" thickBot="1">
      <c r="D96" s="460" t="s">
        <v>625</v>
      </c>
      <c r="E96" s="461" t="s">
        <v>627</v>
      </c>
      <c r="F96" s="466"/>
      <c r="G96" s="467" t="s">
        <v>614</v>
      </c>
      <c r="H96" s="468" t="s">
        <v>631</v>
      </c>
      <c r="I96" s="462"/>
      <c r="J96" s="466"/>
      <c r="K96" s="166"/>
      <c r="L96" s="254"/>
      <c r="M96" s="255">
        <f>IF(SUM(M7:M93)&gt;0,SUM(M7:M93),"")</f>
        <v>132.15268300248138</v>
      </c>
      <c r="N96" s="256">
        <f>IF(SUM(N7:N93)&gt;0,SUM(N7:N93),"")</f>
        <v>690.4</v>
      </c>
      <c r="O96" s="390"/>
      <c r="P96" s="257"/>
      <c r="Q96" s="257"/>
      <c r="R96" s="257"/>
      <c r="S96" s="257"/>
      <c r="T96" s="257"/>
      <c r="U96" s="168"/>
      <c r="V96" s="396">
        <f aca="true" t="shared" si="79" ref="V96:AC96">SUM(V7:V93)</f>
        <v>41</v>
      </c>
      <c r="W96" s="396">
        <f t="shared" si="79"/>
        <v>375</v>
      </c>
      <c r="X96" s="396">
        <f t="shared" si="79"/>
        <v>560</v>
      </c>
      <c r="Y96" s="396">
        <f t="shared" si="79"/>
        <v>60</v>
      </c>
      <c r="Z96" s="396">
        <f t="shared" si="79"/>
        <v>0</v>
      </c>
      <c r="AA96" s="396">
        <f t="shared" si="79"/>
        <v>0</v>
      </c>
      <c r="AB96" s="396">
        <f t="shared" si="79"/>
        <v>0</v>
      </c>
      <c r="AC96" s="396">
        <f t="shared" si="79"/>
        <v>0</v>
      </c>
      <c r="AD96" s="175"/>
      <c r="AE96" s="168"/>
      <c r="AF96" s="168"/>
      <c r="AG96" s="168"/>
      <c r="AH96" s="168"/>
      <c r="AI96" s="168"/>
      <c r="AJ96" s="168"/>
      <c r="AK96" s="381"/>
      <c r="AL96" s="381"/>
    </row>
    <row r="97" spans="4:38" ht="46.5" customHeight="1" thickTop="1">
      <c r="D97" s="250"/>
      <c r="E97" s="250"/>
      <c r="F97" s="250"/>
      <c r="G97" s="251"/>
      <c r="H97" s="250"/>
      <c r="I97" s="250"/>
      <c r="J97" s="250"/>
      <c r="K97" s="254"/>
      <c r="L97" s="254"/>
      <c r="M97" s="259"/>
      <c r="N97" s="259"/>
      <c r="O97" s="390"/>
      <c r="P97" s="257"/>
      <c r="Q97" s="257"/>
      <c r="R97" s="257"/>
      <c r="S97" s="257"/>
      <c r="T97" s="257"/>
      <c r="U97" s="168"/>
      <c r="V97" s="396"/>
      <c r="W97" s="396">
        <f>IF(AND(uaib1&gt;0,uabe1&gt;0),uabe1/(uabe1+uaib1),"!!!")</f>
        <v>0.9014423076923077</v>
      </c>
      <c r="X97" s="396"/>
      <c r="Y97" s="396">
        <f>IF(AND(uaib22&gt;0,uabe2&gt;0),uabe2/(uabe2+uaib22),"!!!")</f>
        <v>0.0967741935483871</v>
      </c>
      <c r="Z97" s="396"/>
      <c r="AA97" s="396" t="str">
        <f>IF(AND(uaib3&gt;0,uabe3&gt;0),uabe3/(uabe3+uaib3),"!!!")</f>
        <v>!!!</v>
      </c>
      <c r="AB97" s="396"/>
      <c r="AC97" s="396" t="str">
        <f>IF(AND(uaib4&gt;0,uabe4&gt;0),uabe4/(uabe4+uaib4),"!!!")</f>
        <v>!!!</v>
      </c>
      <c r="AD97" s="175"/>
      <c r="AE97" s="168"/>
      <c r="AF97" s="168"/>
      <c r="AG97" s="168"/>
      <c r="AH97" s="168"/>
      <c r="AI97" s="168"/>
      <c r="AJ97" s="168"/>
      <c r="AK97" s="381"/>
      <c r="AL97" s="381"/>
    </row>
    <row r="98" spans="4:36" ht="41.25" customHeight="1">
      <c r="D98" s="250"/>
      <c r="E98" s="250"/>
      <c r="F98" s="250"/>
      <c r="G98" s="260"/>
      <c r="H98" s="261"/>
      <c r="I98" s="261"/>
      <c r="J98" s="261"/>
      <c r="K98" s="254"/>
      <c r="L98" s="254"/>
      <c r="M98" s="259"/>
      <c r="N98" s="259"/>
      <c r="O98" s="259"/>
      <c r="P98" s="257"/>
      <c r="Q98" s="257"/>
      <c r="R98" s="257"/>
      <c r="S98" s="257"/>
      <c r="T98" s="257"/>
      <c r="U98" s="381"/>
      <c r="V98" s="382"/>
      <c r="W98" s="382"/>
      <c r="X98" s="382"/>
      <c r="Y98" s="382"/>
      <c r="Z98" s="382"/>
      <c r="AA98" s="382"/>
      <c r="AB98" s="382"/>
      <c r="AC98" s="382"/>
      <c r="AD98" s="169"/>
      <c r="AE98" s="169"/>
      <c r="AF98" s="169"/>
      <c r="AG98" s="169"/>
      <c r="AH98" s="169"/>
      <c r="AI98" s="169"/>
      <c r="AJ98" s="169"/>
    </row>
    <row r="99" spans="4:36" ht="21.75">
      <c r="D99" s="250"/>
      <c r="E99" s="250"/>
      <c r="F99" s="250"/>
      <c r="G99" s="260"/>
      <c r="H99" s="262"/>
      <c r="I99" s="263"/>
      <c r="J99" s="263"/>
      <c r="K99" s="166"/>
      <c r="L99" s="264"/>
      <c r="M99" s="265"/>
      <c r="N99" s="266"/>
      <c r="O99" s="266"/>
      <c r="P99" s="257"/>
      <c r="Q99" s="257"/>
      <c r="R99" s="257"/>
      <c r="S99" s="257"/>
      <c r="T99" s="257"/>
      <c r="U99" s="381"/>
      <c r="V99" s="382"/>
      <c r="W99" s="382"/>
      <c r="X99" s="382"/>
      <c r="Y99" s="382"/>
      <c r="Z99" s="382"/>
      <c r="AA99" s="382"/>
      <c r="AB99" s="382"/>
      <c r="AC99" s="382"/>
      <c r="AD99" s="169"/>
      <c r="AE99" s="169"/>
      <c r="AF99" s="169"/>
      <c r="AG99" s="169"/>
      <c r="AH99" s="169"/>
      <c r="AI99" s="169"/>
      <c r="AJ99" s="169"/>
    </row>
    <row r="100" spans="4:36" ht="21.75">
      <c r="D100" s="250"/>
      <c r="E100" s="250"/>
      <c r="F100" s="250"/>
      <c r="G100" s="260"/>
      <c r="H100" s="262"/>
      <c r="I100" s="263"/>
      <c r="J100" s="263"/>
      <c r="K100" s="166"/>
      <c r="L100" s="264"/>
      <c r="M100" s="265"/>
      <c r="N100" s="266"/>
      <c r="O100" s="266"/>
      <c r="P100" s="257"/>
      <c r="Q100" s="257"/>
      <c r="R100" s="257"/>
      <c r="S100" s="257"/>
      <c r="T100" s="257"/>
      <c r="U100" s="381"/>
      <c r="V100" s="382"/>
      <c r="W100" s="382"/>
      <c r="X100" s="382"/>
      <c r="Y100" s="382"/>
      <c r="Z100" s="382"/>
      <c r="AA100" s="382"/>
      <c r="AB100" s="382"/>
      <c r="AC100" s="382"/>
      <c r="AD100" s="169"/>
      <c r="AE100" s="169"/>
      <c r="AF100" s="169"/>
      <c r="AG100" s="169"/>
      <c r="AH100" s="169"/>
      <c r="AI100" s="169"/>
      <c r="AJ100" s="169"/>
    </row>
    <row r="101" spans="4:36" ht="21.75">
      <c r="D101" s="250"/>
      <c r="E101" s="250"/>
      <c r="F101" s="250"/>
      <c r="G101" s="260"/>
      <c r="H101" s="267"/>
      <c r="I101" s="268"/>
      <c r="J101" s="268"/>
      <c r="K101" s="166"/>
      <c r="L101" s="269"/>
      <c r="M101" s="270"/>
      <c r="N101" s="271"/>
      <c r="O101" s="271"/>
      <c r="P101" s="257"/>
      <c r="Q101" s="257"/>
      <c r="R101" s="257"/>
      <c r="S101" s="257"/>
      <c r="T101" s="257"/>
      <c r="U101" s="381"/>
      <c r="V101" s="382"/>
      <c r="W101" s="382"/>
      <c r="X101" s="382"/>
      <c r="Y101" s="382"/>
      <c r="Z101" s="382"/>
      <c r="AA101" s="382"/>
      <c r="AB101" s="382"/>
      <c r="AC101" s="382"/>
      <c r="AD101" s="169"/>
      <c r="AE101" s="169"/>
      <c r="AF101" s="169"/>
      <c r="AG101" s="169"/>
      <c r="AH101" s="169"/>
      <c r="AI101" s="169"/>
      <c r="AJ101" s="169"/>
    </row>
    <row r="102" spans="7:36" ht="12.75" customHeight="1">
      <c r="G102" s="272"/>
      <c r="H102" s="166"/>
      <c r="I102" s="273"/>
      <c r="J102" s="273"/>
      <c r="K102" s="166"/>
      <c r="L102" s="166"/>
      <c r="M102" s="274"/>
      <c r="N102" s="274"/>
      <c r="O102" s="274"/>
      <c r="P102" s="174"/>
      <c r="Q102" s="174"/>
      <c r="R102" s="174"/>
      <c r="S102" s="174"/>
      <c r="T102" s="174"/>
      <c r="U102" s="381"/>
      <c r="AD102" s="169"/>
      <c r="AE102" s="169"/>
      <c r="AF102" s="169"/>
      <c r="AG102" s="169"/>
      <c r="AH102" s="169"/>
      <c r="AI102" s="169"/>
      <c r="AJ102" s="169"/>
    </row>
    <row r="103" spans="7:36" ht="12.75">
      <c r="G103" s="272"/>
      <c r="H103" s="166"/>
      <c r="I103" s="273"/>
      <c r="J103" s="273"/>
      <c r="K103" s="166"/>
      <c r="L103" s="166"/>
      <c r="M103" s="274"/>
      <c r="N103" s="274"/>
      <c r="O103" s="274"/>
      <c r="P103" s="174"/>
      <c r="Q103" s="174"/>
      <c r="R103" s="174"/>
      <c r="S103" s="174"/>
      <c r="T103" s="174"/>
      <c r="U103" s="381"/>
      <c r="V103" s="381"/>
      <c r="W103" s="381"/>
      <c r="X103" s="381"/>
      <c r="Y103" s="381"/>
      <c r="Z103" s="381"/>
      <c r="AA103" s="381"/>
      <c r="AB103" s="381"/>
      <c r="AC103" s="381"/>
      <c r="AD103" s="169"/>
      <c r="AE103" s="169"/>
      <c r="AF103" s="169"/>
      <c r="AG103" s="169"/>
      <c r="AH103" s="169"/>
      <c r="AI103" s="169"/>
      <c r="AJ103" s="169"/>
    </row>
    <row r="104" spans="7:36" ht="21.75" customHeight="1">
      <c r="G104" s="272"/>
      <c r="H104" s="262"/>
      <c r="I104" s="263"/>
      <c r="J104" s="263"/>
      <c r="K104" s="166"/>
      <c r="P104" s="258"/>
      <c r="Q104" s="258"/>
      <c r="R104" s="258"/>
      <c r="S104" s="258"/>
      <c r="T104" s="258"/>
      <c r="U104" s="381"/>
      <c r="V104" s="381"/>
      <c r="W104" s="381"/>
      <c r="X104" s="381"/>
      <c r="Y104" s="381"/>
      <c r="Z104" s="381"/>
      <c r="AA104" s="381"/>
      <c r="AB104" s="381"/>
      <c r="AC104" s="381"/>
      <c r="AD104" s="169"/>
      <c r="AE104" s="169"/>
      <c r="AF104" s="169"/>
      <c r="AG104" s="169"/>
      <c r="AH104" s="169"/>
      <c r="AI104" s="169"/>
      <c r="AJ104" s="169"/>
    </row>
    <row r="105" spans="7:36" ht="21.75" customHeight="1">
      <c r="G105" s="272"/>
      <c r="H105" s="262"/>
      <c r="I105" s="263"/>
      <c r="J105" s="263"/>
      <c r="K105" s="166"/>
      <c r="P105" s="258"/>
      <c r="Q105" s="258"/>
      <c r="R105" s="258"/>
      <c r="S105" s="258"/>
      <c r="T105" s="258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</row>
    <row r="106" spans="7:20" s="275" customFormat="1" ht="21.75" customHeight="1">
      <c r="G106" s="276"/>
      <c r="H106" s="277"/>
      <c r="I106" s="277"/>
      <c r="J106" s="278"/>
      <c r="K106" s="277"/>
      <c r="M106" s="279"/>
      <c r="N106" s="279"/>
      <c r="O106" s="279"/>
      <c r="P106" s="280"/>
      <c r="Q106" s="280"/>
      <c r="R106" s="280"/>
      <c r="S106" s="280"/>
      <c r="T106" s="280"/>
    </row>
    <row r="107" spans="1:20" s="275" customFormat="1" ht="12.75">
      <c r="A107" s="277"/>
      <c r="B107" s="277"/>
      <c r="C107" s="277"/>
      <c r="D107" s="277"/>
      <c r="E107" s="277"/>
      <c r="F107" s="277"/>
      <c r="G107" s="276"/>
      <c r="H107" s="277"/>
      <c r="I107" s="277"/>
      <c r="J107" s="278"/>
      <c r="K107" s="277"/>
      <c r="M107" s="279"/>
      <c r="N107" s="279"/>
      <c r="O107" s="279"/>
      <c r="P107" s="279"/>
      <c r="Q107" s="279"/>
      <c r="R107" s="279"/>
      <c r="S107" s="279"/>
      <c r="T107" s="279"/>
    </row>
    <row r="108" spans="1:20" s="275" customFormat="1" ht="12.75">
      <c r="A108" s="277"/>
      <c r="B108" s="277"/>
      <c r="C108" s="277"/>
      <c r="D108" s="277"/>
      <c r="E108" s="277"/>
      <c r="F108" s="277"/>
      <c r="G108" s="276"/>
      <c r="J108" s="279"/>
      <c r="M108" s="279"/>
      <c r="N108" s="279"/>
      <c r="O108" s="279"/>
      <c r="P108" s="279"/>
      <c r="Q108" s="279"/>
      <c r="R108" s="279"/>
      <c r="S108" s="279"/>
      <c r="T108" s="279"/>
    </row>
    <row r="109" spans="1:20" s="275" customFormat="1" ht="15">
      <c r="A109" s="277"/>
      <c r="B109" s="277"/>
      <c r="C109" s="277"/>
      <c r="D109" s="281"/>
      <c r="E109" s="281"/>
      <c r="F109" s="281"/>
      <c r="G109" s="281"/>
      <c r="J109" s="279"/>
      <c r="M109" s="279"/>
      <c r="N109" s="279"/>
      <c r="O109" s="279"/>
      <c r="P109" s="279"/>
      <c r="Q109" s="279"/>
      <c r="R109" s="279"/>
      <c r="S109" s="279"/>
      <c r="T109" s="279"/>
    </row>
    <row r="110" spans="1:20" s="275" customFormat="1" ht="15">
      <c r="A110" s="277"/>
      <c r="B110" s="277"/>
      <c r="C110" s="277"/>
      <c r="D110" s="281"/>
      <c r="E110" s="281"/>
      <c r="F110" s="281"/>
      <c r="G110" s="281"/>
      <c r="J110" s="279"/>
      <c r="M110" s="279"/>
      <c r="N110" s="279"/>
      <c r="O110" s="279"/>
      <c r="P110" s="279"/>
      <c r="Q110" s="279"/>
      <c r="R110" s="279"/>
      <c r="S110" s="279"/>
      <c r="T110" s="279"/>
    </row>
    <row r="111" spans="1:20" s="275" customFormat="1" ht="12.75">
      <c r="A111" s="277"/>
      <c r="B111" s="277"/>
      <c r="C111" s="277"/>
      <c r="D111" s="277"/>
      <c r="E111" s="277"/>
      <c r="F111" s="277"/>
      <c r="G111" s="276"/>
      <c r="J111" s="279"/>
      <c r="M111" s="279"/>
      <c r="N111" s="279"/>
      <c r="O111" s="279"/>
      <c r="P111" s="279"/>
      <c r="Q111" s="279"/>
      <c r="R111" s="279"/>
      <c r="S111" s="279"/>
      <c r="T111" s="279"/>
    </row>
    <row r="112" spans="1:20" s="275" customFormat="1" ht="12.75">
      <c r="A112" s="277"/>
      <c r="B112" s="277"/>
      <c r="C112" s="277"/>
      <c r="D112" s="277"/>
      <c r="E112" s="277"/>
      <c r="F112" s="277"/>
      <c r="G112" s="276"/>
      <c r="J112" s="279"/>
      <c r="M112" s="279"/>
      <c r="N112" s="279"/>
      <c r="O112" s="279"/>
      <c r="P112" s="279"/>
      <c r="Q112" s="279"/>
      <c r="R112" s="279"/>
      <c r="S112" s="279"/>
      <c r="T112" s="279"/>
    </row>
    <row r="113" spans="1:20" s="275" customFormat="1" ht="15.75">
      <c r="A113" s="277"/>
      <c r="B113" s="277"/>
      <c r="C113" s="277"/>
      <c r="D113" s="277"/>
      <c r="E113" s="282"/>
      <c r="F113" s="282"/>
      <c r="G113" s="282"/>
      <c r="J113" s="279"/>
      <c r="M113" s="279"/>
      <c r="N113" s="279"/>
      <c r="O113" s="279"/>
      <c r="P113" s="279"/>
      <c r="Q113" s="279"/>
      <c r="R113" s="279"/>
      <c r="S113" s="279"/>
      <c r="T113" s="279"/>
    </row>
    <row r="114" spans="1:20" s="275" customFormat="1" ht="15.75">
      <c r="A114" s="277"/>
      <c r="B114" s="277"/>
      <c r="C114" s="277"/>
      <c r="D114" s="277"/>
      <c r="E114" s="282"/>
      <c r="F114" s="282"/>
      <c r="G114" s="282"/>
      <c r="J114" s="279"/>
      <c r="M114" s="279"/>
      <c r="N114" s="279"/>
      <c r="O114" s="279"/>
      <c r="P114" s="279"/>
      <c r="Q114" s="279"/>
      <c r="R114" s="279"/>
      <c r="S114" s="279"/>
      <c r="T114" s="279"/>
    </row>
    <row r="115" spans="1:20" s="275" customFormat="1" ht="12.75">
      <c r="A115" s="277"/>
      <c r="B115" s="277"/>
      <c r="C115" s="277"/>
      <c r="D115" s="277"/>
      <c r="E115" s="277"/>
      <c r="F115" s="277"/>
      <c r="G115" s="277"/>
      <c r="J115" s="279"/>
      <c r="M115" s="279"/>
      <c r="N115" s="279"/>
      <c r="O115" s="279"/>
      <c r="P115" s="279"/>
      <c r="Q115" s="279"/>
      <c r="R115" s="279"/>
      <c r="S115" s="279"/>
      <c r="T115" s="279"/>
    </row>
    <row r="116" spans="1:20" s="275" customFormat="1" ht="12.75">
      <c r="A116" s="277"/>
      <c r="B116" s="277"/>
      <c r="C116" s="277"/>
      <c r="D116" s="277"/>
      <c r="E116" s="277"/>
      <c r="F116" s="277"/>
      <c r="G116" s="277"/>
      <c r="J116" s="279"/>
      <c r="M116" s="279"/>
      <c r="N116" s="279"/>
      <c r="O116" s="279"/>
      <c r="P116" s="279"/>
      <c r="Q116" s="279"/>
      <c r="R116" s="279"/>
      <c r="S116" s="279"/>
      <c r="T116" s="279"/>
    </row>
    <row r="117" spans="1:20" s="275" customFormat="1" ht="15.75">
      <c r="A117" s="277"/>
      <c r="B117" s="277"/>
      <c r="C117" s="277"/>
      <c r="D117" s="277"/>
      <c r="E117" s="277"/>
      <c r="F117" s="283"/>
      <c r="G117" s="283"/>
      <c r="J117" s="279"/>
      <c r="M117" s="279"/>
      <c r="N117" s="279"/>
      <c r="O117" s="279"/>
      <c r="P117" s="279"/>
      <c r="Q117" s="279"/>
      <c r="R117" s="279"/>
      <c r="S117" s="279"/>
      <c r="T117" s="279"/>
    </row>
    <row r="118" spans="1:20" s="275" customFormat="1" ht="15.75">
      <c r="A118" s="277"/>
      <c r="B118" s="277"/>
      <c r="C118" s="277"/>
      <c r="D118" s="277"/>
      <c r="E118" s="283"/>
      <c r="F118" s="283"/>
      <c r="G118" s="283"/>
      <c r="J118" s="279"/>
      <c r="M118" s="279"/>
      <c r="N118" s="279"/>
      <c r="O118" s="279"/>
      <c r="P118" s="279"/>
      <c r="Q118" s="279"/>
      <c r="R118" s="279"/>
      <c r="S118" s="279"/>
      <c r="T118" s="279"/>
    </row>
    <row r="119" spans="1:20" s="275" customFormat="1" ht="15.75">
      <c r="A119" s="277"/>
      <c r="B119" s="277"/>
      <c r="C119" s="277"/>
      <c r="D119" s="277"/>
      <c r="E119" s="283"/>
      <c r="F119" s="283"/>
      <c r="G119" s="283"/>
      <c r="J119" s="279"/>
      <c r="M119" s="279"/>
      <c r="N119" s="279"/>
      <c r="O119" s="279"/>
      <c r="P119" s="279"/>
      <c r="Q119" s="279"/>
      <c r="R119" s="279"/>
      <c r="S119" s="279"/>
      <c r="T119" s="279"/>
    </row>
    <row r="120" spans="1:20" s="275" customFormat="1" ht="15.75">
      <c r="A120" s="277"/>
      <c r="B120" s="277"/>
      <c r="C120" s="277"/>
      <c r="D120" s="277"/>
      <c r="E120" s="283"/>
      <c r="F120" s="283"/>
      <c r="G120" s="283"/>
      <c r="J120" s="279"/>
      <c r="M120" s="279"/>
      <c r="N120" s="279"/>
      <c r="O120" s="279"/>
      <c r="P120" s="279"/>
      <c r="Q120" s="279"/>
      <c r="R120" s="279"/>
      <c r="S120" s="279"/>
      <c r="T120" s="279"/>
    </row>
    <row r="121" spans="1:20" s="275" customFormat="1" ht="15.75">
      <c r="A121" s="277"/>
      <c r="B121" s="277"/>
      <c r="C121" s="277"/>
      <c r="D121" s="277"/>
      <c r="E121" s="283"/>
      <c r="F121" s="283"/>
      <c r="G121" s="283"/>
      <c r="J121" s="279"/>
      <c r="M121" s="279"/>
      <c r="N121" s="279"/>
      <c r="O121" s="279"/>
      <c r="P121" s="279"/>
      <c r="Q121" s="279"/>
      <c r="R121" s="279"/>
      <c r="S121" s="279"/>
      <c r="T121" s="279"/>
    </row>
    <row r="122" spans="1:20" s="275" customFormat="1" ht="15.75">
      <c r="A122" s="277"/>
      <c r="B122" s="277"/>
      <c r="C122" s="277"/>
      <c r="D122" s="277"/>
      <c r="E122" s="277"/>
      <c r="F122" s="283"/>
      <c r="G122" s="283"/>
      <c r="J122" s="279"/>
      <c r="M122" s="279"/>
      <c r="N122" s="279"/>
      <c r="O122" s="279"/>
      <c r="P122" s="279"/>
      <c r="Q122" s="279"/>
      <c r="R122" s="279"/>
      <c r="S122" s="279"/>
      <c r="T122" s="279"/>
    </row>
    <row r="123" spans="1:20" s="275" customFormat="1" ht="12.75">
      <c r="A123" s="277"/>
      <c r="B123" s="277"/>
      <c r="C123" s="277"/>
      <c r="D123" s="277"/>
      <c r="E123" s="277"/>
      <c r="F123" s="277"/>
      <c r="G123" s="277"/>
      <c r="J123" s="279"/>
      <c r="M123" s="279"/>
      <c r="N123" s="279"/>
      <c r="O123" s="279"/>
      <c r="P123" s="279"/>
      <c r="Q123" s="279"/>
      <c r="R123" s="279"/>
      <c r="S123" s="279"/>
      <c r="T123" s="279"/>
    </row>
    <row r="124" spans="1:20" s="275" customFormat="1" ht="12.75">
      <c r="A124" s="277"/>
      <c r="B124" s="277"/>
      <c r="C124" s="277"/>
      <c r="D124" s="277"/>
      <c r="E124" s="277"/>
      <c r="F124" s="277"/>
      <c r="G124" s="276"/>
      <c r="J124" s="279"/>
      <c r="M124" s="279"/>
      <c r="N124" s="279"/>
      <c r="O124" s="279"/>
      <c r="P124" s="279"/>
      <c r="Q124" s="279"/>
      <c r="R124" s="279"/>
      <c r="S124" s="279"/>
      <c r="T124" s="279"/>
    </row>
    <row r="125" spans="1:20" s="275" customFormat="1" ht="12.75">
      <c r="A125" s="277"/>
      <c r="B125" s="277"/>
      <c r="C125" s="277"/>
      <c r="D125" s="277"/>
      <c r="E125" s="277"/>
      <c r="F125" s="277"/>
      <c r="G125" s="276"/>
      <c r="H125" s="277"/>
      <c r="I125" s="277"/>
      <c r="J125" s="279"/>
      <c r="M125" s="279"/>
      <c r="N125" s="279"/>
      <c r="O125" s="279"/>
      <c r="P125" s="279"/>
      <c r="Q125" s="279"/>
      <c r="R125" s="279"/>
      <c r="S125" s="279"/>
      <c r="T125" s="279"/>
    </row>
    <row r="126" spans="6:20" s="275" customFormat="1" ht="18">
      <c r="F126" s="277"/>
      <c r="G126" s="324"/>
      <c r="H126" s="325"/>
      <c r="I126" s="277"/>
      <c r="J126" s="279"/>
      <c r="M126" s="279"/>
      <c r="N126" s="279"/>
      <c r="O126" s="279"/>
      <c r="P126" s="279"/>
      <c r="Q126" s="279"/>
      <c r="R126" s="279"/>
      <c r="S126" s="279"/>
      <c r="T126" s="279"/>
    </row>
    <row r="127" spans="1:20" s="275" customFormat="1" ht="15.75">
      <c r="A127" s="169"/>
      <c r="B127" s="169"/>
      <c r="C127" s="397" t="s">
        <v>480</v>
      </c>
      <c r="D127" s="169"/>
      <c r="E127" s="398">
        <f>IF($J$1=1,L145,IF($J$1=2,R145,IF($J$1=3,#REF!,"err")))</f>
        <v>0.82</v>
      </c>
      <c r="F127" s="169"/>
      <c r="G127" s="399" t="s">
        <v>476</v>
      </c>
      <c r="H127" s="400">
        <v>0.73</v>
      </c>
      <c r="I127" s="401">
        <v>0.405</v>
      </c>
      <c r="J127" s="401">
        <v>0.405</v>
      </c>
      <c r="K127" s="401">
        <v>0.441</v>
      </c>
      <c r="L127" s="400">
        <v>0.82</v>
      </c>
      <c r="M127" s="400">
        <v>0.935</v>
      </c>
      <c r="N127" s="400">
        <v>0.599</v>
      </c>
      <c r="O127" s="400"/>
      <c r="P127" s="400">
        <v>0.599</v>
      </c>
      <c r="Q127" s="400">
        <v>0.637</v>
      </c>
      <c r="R127" s="400">
        <v>0.98</v>
      </c>
      <c r="S127" s="400">
        <v>1.031</v>
      </c>
      <c r="T127" s="400">
        <v>0.73</v>
      </c>
    </row>
    <row r="128" spans="1:20" s="275" customFormat="1" ht="15.75">
      <c r="A128" s="169"/>
      <c r="B128" s="169"/>
      <c r="C128" s="397" t="s">
        <v>475</v>
      </c>
      <c r="D128" s="169"/>
      <c r="E128" s="398">
        <f>IF($J$1=1,L146,IF($J$1=2,R146,IF($J$1=3,#REF!,"err")))</f>
        <v>0.847</v>
      </c>
      <c r="F128" s="169"/>
      <c r="G128" s="399"/>
      <c r="H128" s="400">
        <v>0.531</v>
      </c>
      <c r="I128" s="401">
        <v>0.289</v>
      </c>
      <c r="J128" s="401">
        <v>0.289</v>
      </c>
      <c r="K128" s="401">
        <v>0.315</v>
      </c>
      <c r="L128" s="400">
        <v>0.607</v>
      </c>
      <c r="M128" s="400">
        <v>0.687</v>
      </c>
      <c r="N128" s="400">
        <v>0.432</v>
      </c>
      <c r="O128" s="400"/>
      <c r="P128" s="400">
        <v>0.432</v>
      </c>
      <c r="Q128" s="400">
        <v>0.461</v>
      </c>
      <c r="R128" s="400">
        <v>0.734</v>
      </c>
      <c r="S128" s="400">
        <v>0.762</v>
      </c>
      <c r="T128" s="400">
        <v>0.531</v>
      </c>
    </row>
    <row r="129" spans="1:20" s="275" customFormat="1" ht="15.75">
      <c r="A129" s="169"/>
      <c r="B129" s="169"/>
      <c r="C129" s="397" t="s">
        <v>478</v>
      </c>
      <c r="D129" s="169"/>
      <c r="E129" s="398">
        <f>IF($J$1=1,L147,IF($J$1=2,R147,IF($J$1=3,#REF!,"err")))</f>
        <v>0.806</v>
      </c>
      <c r="F129" s="169"/>
      <c r="G129" s="399"/>
      <c r="H129" s="400">
        <v>0.389</v>
      </c>
      <c r="I129" s="401" t="s">
        <v>477</v>
      </c>
      <c r="J129" s="401" t="s">
        <v>477</v>
      </c>
      <c r="K129" s="401" t="s">
        <v>477</v>
      </c>
      <c r="L129" s="400">
        <v>0.45</v>
      </c>
      <c r="M129" s="400">
        <v>0.508</v>
      </c>
      <c r="N129" s="400">
        <v>0.315</v>
      </c>
      <c r="O129" s="400"/>
      <c r="P129" s="400">
        <v>0.315</v>
      </c>
      <c r="Q129" s="400">
        <v>0.337</v>
      </c>
      <c r="R129" s="400">
        <v>0.549</v>
      </c>
      <c r="S129" s="400">
        <v>0.565</v>
      </c>
      <c r="T129" s="400">
        <v>0.389</v>
      </c>
    </row>
    <row r="130" spans="1:20" s="275" customFormat="1" ht="15.75">
      <c r="A130" s="169"/>
      <c r="B130" s="169"/>
      <c r="C130" s="397" t="s">
        <v>479</v>
      </c>
      <c r="D130" s="169"/>
      <c r="E130" s="398">
        <f>IF($J$1=1,L148,IF($J$1=2,R148,IF($J$1=3,#REF!,"err")))</f>
        <v>3.1</v>
      </c>
      <c r="F130" s="169"/>
      <c r="G130" s="399"/>
      <c r="H130" s="402"/>
      <c r="I130" s="402"/>
      <c r="J130" s="402"/>
      <c r="K130" s="402"/>
      <c r="L130" s="401"/>
      <c r="M130" s="400"/>
      <c r="N130" s="400"/>
      <c r="O130" s="400"/>
      <c r="P130" s="400"/>
      <c r="Q130" s="400"/>
      <c r="R130" s="400"/>
      <c r="S130" s="400"/>
      <c r="T130" s="400"/>
    </row>
    <row r="131" spans="1:20" s="275" customFormat="1" ht="15.75">
      <c r="A131" s="169"/>
      <c r="B131" s="169"/>
      <c r="C131" s="169"/>
      <c r="D131" s="169"/>
      <c r="E131" s="169"/>
      <c r="F131" s="169"/>
      <c r="G131" s="399" t="s">
        <v>475</v>
      </c>
      <c r="H131" s="402">
        <v>0.41</v>
      </c>
      <c r="I131" s="402">
        <v>0.318</v>
      </c>
      <c r="J131" s="402">
        <v>0.291</v>
      </c>
      <c r="K131" s="402">
        <v>0.41</v>
      </c>
      <c r="L131" s="401">
        <v>0.847</v>
      </c>
      <c r="M131" s="400">
        <v>0.515</v>
      </c>
      <c r="N131" s="400">
        <v>0.427</v>
      </c>
      <c r="O131" s="400"/>
      <c r="P131" s="400">
        <v>0.394</v>
      </c>
      <c r="Q131" s="400">
        <v>0.515</v>
      </c>
      <c r="R131" s="400">
        <v>1.02</v>
      </c>
      <c r="S131" s="400">
        <v>0.575</v>
      </c>
      <c r="T131" s="400">
        <v>0.49</v>
      </c>
    </row>
    <row r="132" spans="1:20" s="275" customFormat="1" ht="15.75">
      <c r="A132" s="169"/>
      <c r="B132" s="169"/>
      <c r="C132" s="169"/>
      <c r="D132" s="169"/>
      <c r="E132" s="169"/>
      <c r="F132" s="169"/>
      <c r="G132" s="399"/>
      <c r="H132" s="402">
        <v>0.292</v>
      </c>
      <c r="I132" s="402">
        <v>0.226</v>
      </c>
      <c r="J132" s="402">
        <v>0.206</v>
      </c>
      <c r="K132" s="402">
        <v>0.292</v>
      </c>
      <c r="L132" s="401">
        <v>0.622</v>
      </c>
      <c r="M132" s="400">
        <v>0.369</v>
      </c>
      <c r="N132" s="400">
        <v>0.305</v>
      </c>
      <c r="O132" s="400"/>
      <c r="P132" s="400">
        <v>0.28</v>
      </c>
      <c r="Q132" s="400">
        <v>0.369</v>
      </c>
      <c r="R132" s="400">
        <v>0.756</v>
      </c>
      <c r="S132" s="400">
        <v>0.412</v>
      </c>
      <c r="T132" s="400">
        <v>0.35</v>
      </c>
    </row>
    <row r="133" spans="1:20" s="275" customFormat="1" ht="15.75">
      <c r="A133" s="169"/>
      <c r="B133" s="169"/>
      <c r="C133" s="169"/>
      <c r="D133" s="169"/>
      <c r="E133" s="169"/>
      <c r="F133" s="169"/>
      <c r="G133" s="399"/>
      <c r="H133" s="402">
        <v>0.211</v>
      </c>
      <c r="I133" s="402" t="s">
        <v>477</v>
      </c>
      <c r="J133" s="402" t="s">
        <v>477</v>
      </c>
      <c r="K133" s="402">
        <v>0.459</v>
      </c>
      <c r="L133" s="401">
        <v>0.216</v>
      </c>
      <c r="M133" s="400">
        <v>0.267</v>
      </c>
      <c r="N133" s="400">
        <v>0.22</v>
      </c>
      <c r="O133" s="400"/>
      <c r="P133" s="400">
        <v>0.202</v>
      </c>
      <c r="Q133" s="400">
        <v>0.267</v>
      </c>
      <c r="R133" s="400">
        <v>0.562</v>
      </c>
      <c r="S133" s="400">
        <v>0.299</v>
      </c>
      <c r="T133" s="400">
        <v>0.254</v>
      </c>
    </row>
    <row r="134" spans="1:20" s="275" customFormat="1" ht="15.75">
      <c r="A134" s="169"/>
      <c r="B134" s="169"/>
      <c r="C134" s="169"/>
      <c r="D134" s="169"/>
      <c r="E134" s="169"/>
      <c r="F134" s="169"/>
      <c r="G134" s="399"/>
      <c r="H134" s="402"/>
      <c r="I134" s="402"/>
      <c r="J134" s="402"/>
      <c r="K134" s="402"/>
      <c r="L134" s="401"/>
      <c r="M134" s="400"/>
      <c r="N134" s="400"/>
      <c r="O134" s="400"/>
      <c r="P134" s="400"/>
      <c r="Q134" s="400"/>
      <c r="R134" s="400"/>
      <c r="S134" s="400"/>
      <c r="T134" s="400"/>
    </row>
    <row r="135" spans="1:20" s="275" customFormat="1" ht="15.75">
      <c r="A135" s="169"/>
      <c r="B135" s="169"/>
      <c r="C135" s="169"/>
      <c r="D135" s="169"/>
      <c r="E135" s="169"/>
      <c r="F135" s="169"/>
      <c r="G135" s="399" t="s">
        <v>478</v>
      </c>
      <c r="H135" s="402">
        <v>0.413</v>
      </c>
      <c r="I135" s="402">
        <v>0.292</v>
      </c>
      <c r="J135" s="402">
        <v>0.269</v>
      </c>
      <c r="K135" s="402">
        <v>0.397</v>
      </c>
      <c r="L135" s="401">
        <v>0.806</v>
      </c>
      <c r="M135" s="400">
        <v>0.549</v>
      </c>
      <c r="N135" s="400">
        <v>0.397</v>
      </c>
      <c r="O135" s="400"/>
      <c r="P135" s="400">
        <v>0.368</v>
      </c>
      <c r="Q135" s="400">
        <v>0.521</v>
      </c>
      <c r="R135" s="400">
        <v>0.962</v>
      </c>
      <c r="S135" s="400">
        <v>0.617</v>
      </c>
      <c r="T135" s="400">
        <v>0.472</v>
      </c>
    </row>
    <row r="136" spans="1:20" s="275" customFormat="1" ht="15.75">
      <c r="A136" s="169"/>
      <c r="B136" s="169"/>
      <c r="C136" s="169"/>
      <c r="D136" s="169"/>
      <c r="E136" s="169"/>
      <c r="F136" s="169"/>
      <c r="G136" s="399"/>
      <c r="H136" s="402">
        <v>0.297</v>
      </c>
      <c r="I136" s="402">
        <v>0.209</v>
      </c>
      <c r="J136" s="402">
        <v>0.192</v>
      </c>
      <c r="K136" s="402">
        <v>0.285</v>
      </c>
      <c r="L136" s="401">
        <v>0.615</v>
      </c>
      <c r="M136" s="400">
        <v>0.399</v>
      </c>
      <c r="N136" s="400">
        <v>0.285</v>
      </c>
      <c r="O136" s="400"/>
      <c r="P136" s="400">
        <v>0.264</v>
      </c>
      <c r="Q136" s="400">
        <v>0.285</v>
      </c>
      <c r="R136" s="400">
        <v>0.399</v>
      </c>
      <c r="S136" s="400">
        <v>0.45</v>
      </c>
      <c r="T136" s="400">
        <v>0.341</v>
      </c>
    </row>
    <row r="137" spans="1:20" s="275" customFormat="1" ht="15.75">
      <c r="A137" s="169"/>
      <c r="B137" s="169"/>
      <c r="C137" s="169"/>
      <c r="D137" s="169"/>
      <c r="E137" s="169"/>
      <c r="F137" s="169"/>
      <c r="G137" s="399"/>
      <c r="H137" s="402">
        <v>0.216</v>
      </c>
      <c r="I137" s="402" t="s">
        <v>477</v>
      </c>
      <c r="J137" s="402" t="s">
        <v>477</v>
      </c>
      <c r="K137" s="402" t="s">
        <v>477</v>
      </c>
      <c r="L137" s="401">
        <v>0.467</v>
      </c>
      <c r="M137" s="400">
        <v>0.292</v>
      </c>
      <c r="N137" s="400">
        <v>0.207</v>
      </c>
      <c r="O137" s="400"/>
      <c r="P137" s="400">
        <v>0.192</v>
      </c>
      <c r="Q137" s="400">
        <v>0.276</v>
      </c>
      <c r="R137" s="400">
        <v>0.575</v>
      </c>
      <c r="S137" s="400">
        <v>0.331</v>
      </c>
      <c r="T137" s="400">
        <v>0.249</v>
      </c>
    </row>
    <row r="138" spans="1:20" s="275" customFormat="1" ht="15.75">
      <c r="A138" s="169"/>
      <c r="B138" s="169"/>
      <c r="C138" s="169"/>
      <c r="D138" s="169"/>
      <c r="E138" s="169"/>
      <c r="F138" s="169"/>
      <c r="G138" s="399"/>
      <c r="H138" s="402"/>
      <c r="I138" s="402"/>
      <c r="J138" s="402"/>
      <c r="K138" s="402"/>
      <c r="L138" s="401"/>
      <c r="M138" s="400"/>
      <c r="N138" s="400"/>
      <c r="O138" s="400"/>
      <c r="P138" s="400"/>
      <c r="Q138" s="400"/>
      <c r="R138" s="400"/>
      <c r="S138" s="400"/>
      <c r="T138" s="400"/>
    </row>
    <row r="139" spans="1:20" s="275" customFormat="1" ht="15.75">
      <c r="A139" s="169"/>
      <c r="B139" s="169"/>
      <c r="C139" s="169"/>
      <c r="D139" s="169"/>
      <c r="E139" s="169"/>
      <c r="F139" s="169"/>
      <c r="G139" s="399" t="s">
        <v>479</v>
      </c>
      <c r="H139" s="402">
        <v>3.1</v>
      </c>
      <c r="I139" s="402">
        <v>3.1</v>
      </c>
      <c r="J139" s="402">
        <v>3.1</v>
      </c>
      <c r="K139" s="402">
        <v>3.1</v>
      </c>
      <c r="L139" s="402">
        <v>3.1</v>
      </c>
      <c r="M139" s="400">
        <v>3.1</v>
      </c>
      <c r="N139" s="400">
        <v>3.1</v>
      </c>
      <c r="O139" s="400"/>
      <c r="P139" s="400">
        <v>3.1</v>
      </c>
      <c r="Q139" s="400">
        <v>3.1</v>
      </c>
      <c r="R139" s="400">
        <v>3.1</v>
      </c>
      <c r="S139" s="400">
        <v>3.1</v>
      </c>
      <c r="T139" s="400">
        <v>3.1</v>
      </c>
    </row>
    <row r="140" spans="1:20" s="275" customFormat="1" ht="15.75">
      <c r="A140" s="169"/>
      <c r="B140" s="169"/>
      <c r="C140" s="169"/>
      <c r="D140" s="169"/>
      <c r="E140" s="169"/>
      <c r="F140" s="169"/>
      <c r="G140" s="399"/>
      <c r="H140" s="402">
        <v>2.2</v>
      </c>
      <c r="I140" s="402">
        <v>2.2</v>
      </c>
      <c r="J140" s="402">
        <v>2.2</v>
      </c>
      <c r="K140" s="402">
        <v>2.2</v>
      </c>
      <c r="L140" s="402">
        <v>2.2</v>
      </c>
      <c r="M140" s="400">
        <v>2.6</v>
      </c>
      <c r="N140" s="400">
        <v>2.6</v>
      </c>
      <c r="O140" s="400"/>
      <c r="P140" s="400">
        <v>2.6</v>
      </c>
      <c r="Q140" s="400">
        <v>2.6</v>
      </c>
      <c r="R140" s="400">
        <v>2.6</v>
      </c>
      <c r="S140" s="400">
        <v>2.8</v>
      </c>
      <c r="T140" s="400">
        <v>2.8</v>
      </c>
    </row>
    <row r="141" spans="1:20" s="275" customFormat="1" ht="15.75">
      <c r="A141" s="169"/>
      <c r="B141" s="169"/>
      <c r="C141" s="169"/>
      <c r="D141" s="169"/>
      <c r="E141" s="169"/>
      <c r="F141" s="169"/>
      <c r="G141" s="399"/>
      <c r="H141" s="402">
        <v>1.8</v>
      </c>
      <c r="I141" s="402">
        <v>1.8</v>
      </c>
      <c r="J141" s="402">
        <v>1.8</v>
      </c>
      <c r="K141" s="402">
        <v>1.8</v>
      </c>
      <c r="L141" s="402">
        <v>1.8</v>
      </c>
      <c r="M141" s="400">
        <v>2.4</v>
      </c>
      <c r="N141" s="400">
        <v>2.4</v>
      </c>
      <c r="O141" s="400"/>
      <c r="P141" s="400">
        <v>2.4</v>
      </c>
      <c r="Q141" s="400">
        <v>2.4</v>
      </c>
      <c r="R141" s="400">
        <v>2.4</v>
      </c>
      <c r="S141" s="400">
        <v>2.6</v>
      </c>
      <c r="T141" s="400">
        <v>2.6</v>
      </c>
    </row>
    <row r="142" spans="1:20" s="275" customFormat="1" ht="15.75">
      <c r="A142" s="169"/>
      <c r="B142" s="169"/>
      <c r="C142" s="169"/>
      <c r="D142" s="169"/>
      <c r="E142" s="169"/>
      <c r="F142" s="169"/>
      <c r="G142" s="399"/>
      <c r="H142" s="400"/>
      <c r="I142" s="401"/>
      <c r="J142" s="401"/>
      <c r="K142" s="401"/>
      <c r="L142" s="400"/>
      <c r="M142" s="400"/>
      <c r="N142" s="400"/>
      <c r="O142" s="400"/>
      <c r="P142" s="400"/>
      <c r="Q142" s="400"/>
      <c r="R142" s="400"/>
      <c r="S142" s="400"/>
      <c r="T142" s="400"/>
    </row>
    <row r="143" spans="1:20" s="275" customFormat="1" ht="15.75">
      <c r="A143" s="169"/>
      <c r="B143" s="169"/>
      <c r="C143" s="169"/>
      <c r="D143" s="169"/>
      <c r="E143" s="169"/>
      <c r="F143" s="169"/>
      <c r="G143" s="399"/>
      <c r="H143" s="400"/>
      <c r="I143" s="401"/>
      <c r="J143" s="401"/>
      <c r="K143" s="401"/>
      <c r="L143" s="400"/>
      <c r="M143" s="400"/>
      <c r="N143" s="400"/>
      <c r="O143" s="400"/>
      <c r="P143" s="400"/>
      <c r="Q143" s="400"/>
      <c r="R143" s="400"/>
      <c r="S143" s="400"/>
      <c r="T143" s="400"/>
    </row>
    <row r="144" spans="1:20" s="275" customFormat="1" ht="15.75">
      <c r="A144" s="169"/>
      <c r="B144" s="169"/>
      <c r="C144" s="169"/>
      <c r="D144" s="169"/>
      <c r="E144" s="169"/>
      <c r="F144" s="169"/>
      <c r="G144" s="399"/>
      <c r="H144" s="400"/>
      <c r="I144" s="401"/>
      <c r="J144" s="401"/>
      <c r="K144" s="401"/>
      <c r="L144" s="400"/>
      <c r="M144" s="400"/>
      <c r="N144" s="400"/>
      <c r="O144" s="400"/>
      <c r="P144" s="400"/>
      <c r="Q144" s="400"/>
      <c r="R144" s="400"/>
      <c r="S144" s="400"/>
      <c r="T144" s="400"/>
    </row>
    <row r="145" spans="1:20" s="275" customFormat="1" ht="15.75">
      <c r="A145" s="169"/>
      <c r="B145" s="169"/>
      <c r="C145" s="397" t="s">
        <v>480</v>
      </c>
      <c r="D145" s="398">
        <f>IF($J$1=1,I163,IF($J$1=2,N163,IF($J$1=3,T163,"err")))</f>
        <v>0</v>
      </c>
      <c r="E145" s="398">
        <f>IF($J$1=1,M163,IF($J$1=2,S163,IF($J$1=3,#REF!,"err")))</f>
        <v>0</v>
      </c>
      <c r="F145" s="169"/>
      <c r="G145" s="399" t="s">
        <v>480</v>
      </c>
      <c r="H145" s="401">
        <f aca="true" t="shared" si="80" ref="H145:T145">IF($M$1="ec",H127,IF($M$1="ec+",H128,IF($M$1="ec++",H129,"")))</f>
        <v>0.73</v>
      </c>
      <c r="I145" s="401">
        <f t="shared" si="80"/>
        <v>0.405</v>
      </c>
      <c r="J145" s="401">
        <f t="shared" si="80"/>
        <v>0.405</v>
      </c>
      <c r="K145" s="401">
        <f t="shared" si="80"/>
        <v>0.441</v>
      </c>
      <c r="L145" s="401">
        <f t="shared" si="80"/>
        <v>0.82</v>
      </c>
      <c r="M145" s="401">
        <f t="shared" si="80"/>
        <v>0.935</v>
      </c>
      <c r="N145" s="401">
        <f t="shared" si="80"/>
        <v>0.599</v>
      </c>
      <c r="O145" s="401"/>
      <c r="P145" s="401">
        <f t="shared" si="80"/>
        <v>0.599</v>
      </c>
      <c r="Q145" s="401">
        <f t="shared" si="80"/>
        <v>0.637</v>
      </c>
      <c r="R145" s="401">
        <f t="shared" si="80"/>
        <v>0.98</v>
      </c>
      <c r="S145" s="401">
        <f t="shared" si="80"/>
        <v>1.031</v>
      </c>
      <c r="T145" s="401">
        <f t="shared" si="80"/>
        <v>0.73</v>
      </c>
    </row>
    <row r="146" spans="1:20" s="275" customFormat="1" ht="15.75">
      <c r="A146" s="169"/>
      <c r="B146" s="169"/>
      <c r="C146" s="397" t="s">
        <v>475</v>
      </c>
      <c r="D146" s="398">
        <f>IF($J$1=1,I164,IF($J$1=2,N164,IF($J$1=3,T164,"err")))</f>
        <v>0</v>
      </c>
      <c r="E146" s="398">
        <f>IF($J$1=1,M164,IF($J$1=2,S164,IF($J$1=3,#REF!,"err")))</f>
        <v>0</v>
      </c>
      <c r="F146" s="169"/>
      <c r="G146" s="399" t="s">
        <v>475</v>
      </c>
      <c r="H146" s="401">
        <f aca="true" t="shared" si="81" ref="H146:T146">IF($M$1="ec",H131,IF($M$1="ec+",H132,IF($M$1="ec++",H133,"")))</f>
        <v>0.41</v>
      </c>
      <c r="I146" s="401">
        <f t="shared" si="81"/>
        <v>0.318</v>
      </c>
      <c r="J146" s="401">
        <f t="shared" si="81"/>
        <v>0.291</v>
      </c>
      <c r="K146" s="401">
        <f t="shared" si="81"/>
        <v>0.41</v>
      </c>
      <c r="L146" s="401">
        <f t="shared" si="81"/>
        <v>0.847</v>
      </c>
      <c r="M146" s="401">
        <f t="shared" si="81"/>
        <v>0.515</v>
      </c>
      <c r="N146" s="401">
        <f t="shared" si="81"/>
        <v>0.427</v>
      </c>
      <c r="O146" s="401"/>
      <c r="P146" s="401">
        <f t="shared" si="81"/>
        <v>0.394</v>
      </c>
      <c r="Q146" s="401">
        <f t="shared" si="81"/>
        <v>0.515</v>
      </c>
      <c r="R146" s="401">
        <f t="shared" si="81"/>
        <v>1.02</v>
      </c>
      <c r="S146" s="401">
        <f t="shared" si="81"/>
        <v>0.575</v>
      </c>
      <c r="T146" s="401">
        <f t="shared" si="81"/>
        <v>0.49</v>
      </c>
    </row>
    <row r="147" spans="1:20" s="275" customFormat="1" ht="15.75">
      <c r="A147" s="169"/>
      <c r="B147" s="169"/>
      <c r="C147" s="397" t="s">
        <v>478</v>
      </c>
      <c r="D147" s="398">
        <f>IF($J$1=1,I165,IF($J$1=2,N165,IF($J$1=3,T165,"err")))</f>
        <v>0</v>
      </c>
      <c r="E147" s="398">
        <f>IF($J$1=1,M165,IF($J$1=2,S165,IF($J$1=3,#REF!,"err")))</f>
        <v>0</v>
      </c>
      <c r="F147" s="169"/>
      <c r="G147" s="399" t="s">
        <v>478</v>
      </c>
      <c r="H147" s="401">
        <f aca="true" t="shared" si="82" ref="H147:T147">IF($M$1="ec",H135,IF($M$1="ec+",H136,IF($M$1="ec++",H137,"")))</f>
        <v>0.413</v>
      </c>
      <c r="I147" s="401">
        <f t="shared" si="82"/>
        <v>0.292</v>
      </c>
      <c r="J147" s="401">
        <f t="shared" si="82"/>
        <v>0.269</v>
      </c>
      <c r="K147" s="401">
        <f t="shared" si="82"/>
        <v>0.397</v>
      </c>
      <c r="L147" s="401">
        <f t="shared" si="82"/>
        <v>0.806</v>
      </c>
      <c r="M147" s="401">
        <f t="shared" si="82"/>
        <v>0.549</v>
      </c>
      <c r="N147" s="401">
        <f t="shared" si="82"/>
        <v>0.397</v>
      </c>
      <c r="O147" s="401"/>
      <c r="P147" s="401">
        <f t="shared" si="82"/>
        <v>0.368</v>
      </c>
      <c r="Q147" s="401">
        <f t="shared" si="82"/>
        <v>0.521</v>
      </c>
      <c r="R147" s="401">
        <f t="shared" si="82"/>
        <v>0.962</v>
      </c>
      <c r="S147" s="401">
        <f t="shared" si="82"/>
        <v>0.617</v>
      </c>
      <c r="T147" s="401">
        <f t="shared" si="82"/>
        <v>0.472</v>
      </c>
    </row>
    <row r="148" spans="1:20" s="275" customFormat="1" ht="15.75">
      <c r="A148" s="169"/>
      <c r="B148" s="169"/>
      <c r="C148" s="397" t="s">
        <v>479</v>
      </c>
      <c r="D148" s="398">
        <f>IF($J$1=1,I166,IF($J$1=2,N166,IF($J$1=3,T166,"err")))</f>
        <v>0</v>
      </c>
      <c r="E148" s="398">
        <f>IF($J$1=1,M166,IF($J$1=2,S166,IF($J$1=3,#REF!,"err")))</f>
        <v>0</v>
      </c>
      <c r="F148" s="169"/>
      <c r="G148" s="399" t="s">
        <v>479</v>
      </c>
      <c r="H148" s="401">
        <f aca="true" t="shared" si="83" ref="H148:T148">IF($M$1="ec",H139,IF($M$1="ec+",H140,IF($M$1="ec++",H141,"")))</f>
        <v>3.1</v>
      </c>
      <c r="I148" s="401">
        <f t="shared" si="83"/>
        <v>3.1</v>
      </c>
      <c r="J148" s="401">
        <f t="shared" si="83"/>
        <v>3.1</v>
      </c>
      <c r="K148" s="401">
        <f t="shared" si="83"/>
        <v>3.1</v>
      </c>
      <c r="L148" s="401">
        <f t="shared" si="83"/>
        <v>3.1</v>
      </c>
      <c r="M148" s="401">
        <f t="shared" si="83"/>
        <v>3.1</v>
      </c>
      <c r="N148" s="401">
        <f t="shared" si="83"/>
        <v>3.1</v>
      </c>
      <c r="O148" s="401"/>
      <c r="P148" s="401">
        <f t="shared" si="83"/>
        <v>3.1</v>
      </c>
      <c r="Q148" s="401">
        <f t="shared" si="83"/>
        <v>3.1</v>
      </c>
      <c r="R148" s="401">
        <f t="shared" si="83"/>
        <v>3.1</v>
      </c>
      <c r="S148" s="401">
        <f t="shared" si="83"/>
        <v>3.1</v>
      </c>
      <c r="T148" s="401">
        <f t="shared" si="83"/>
        <v>3.1</v>
      </c>
    </row>
    <row r="149" spans="1:20" s="275" customFormat="1" ht="12.75">
      <c r="A149" s="169"/>
      <c r="B149" s="169"/>
      <c r="C149" s="169"/>
      <c r="D149" s="169"/>
      <c r="E149" s="169"/>
      <c r="F149" s="401"/>
      <c r="G149" s="402"/>
      <c r="H149" s="401"/>
      <c r="I149" s="401"/>
      <c r="J149" s="400"/>
      <c r="K149" s="401"/>
      <c r="L149" s="400"/>
      <c r="M149" s="400"/>
      <c r="N149" s="400"/>
      <c r="O149" s="400"/>
      <c r="P149" s="400"/>
      <c r="Q149" s="400"/>
      <c r="R149" s="400"/>
      <c r="S149" s="400"/>
      <c r="T149" s="400"/>
    </row>
    <row r="150" spans="1:20" s="275" customFormat="1" ht="12.75">
      <c r="A150" s="169"/>
      <c r="B150" s="169"/>
      <c r="C150" s="169"/>
      <c r="D150" s="169"/>
      <c r="E150" s="169"/>
      <c r="F150" s="169"/>
      <c r="G150" s="403"/>
      <c r="H150" s="169"/>
      <c r="I150" s="169"/>
      <c r="J150" s="174"/>
      <c r="K150" s="169"/>
      <c r="L150" s="174"/>
      <c r="M150" s="174"/>
      <c r="N150" s="174"/>
      <c r="O150" s="174"/>
      <c r="P150" s="174"/>
      <c r="Q150" s="174"/>
      <c r="R150" s="174"/>
      <c r="S150" s="174"/>
      <c r="T150" s="174"/>
    </row>
    <row r="151" spans="1:20" s="275" customFormat="1" ht="12.75">
      <c r="A151" s="169"/>
      <c r="B151" s="169"/>
      <c r="C151" s="169"/>
      <c r="D151" s="169"/>
      <c r="E151" s="169"/>
      <c r="F151" s="169"/>
      <c r="G151" s="403"/>
      <c r="H151" s="169"/>
      <c r="I151" s="169"/>
      <c r="J151" s="174"/>
      <c r="K151" s="169"/>
      <c r="L151" s="174"/>
      <c r="M151" s="174"/>
      <c r="N151" s="174"/>
      <c r="O151" s="174"/>
      <c r="P151" s="174"/>
      <c r="Q151" s="174"/>
      <c r="R151" s="174"/>
      <c r="S151" s="174"/>
      <c r="T151" s="174"/>
    </row>
    <row r="152" spans="1:20" s="275" customFormat="1" ht="15.75">
      <c r="A152" s="169"/>
      <c r="B152" s="169"/>
      <c r="C152" s="169"/>
      <c r="D152" s="169"/>
      <c r="E152" s="169"/>
      <c r="F152" s="169"/>
      <c r="G152" s="399" t="s">
        <v>480</v>
      </c>
      <c r="H152" s="401">
        <f aca="true" t="shared" si="84" ref="H152:I155">IF($J$1=1,H145,IF($J$1=2,M145,IF($J$1=3,S145,"err")))</f>
        <v>0.73</v>
      </c>
      <c r="I152" s="401">
        <f t="shared" si="84"/>
        <v>0.405</v>
      </c>
      <c r="J152" s="401">
        <f>IF($J$1=1,J145,IF($J$1=2,P145,IF($J$1=3,#REF!,"err")))</f>
        <v>0.405</v>
      </c>
      <c r="K152" s="401">
        <f>IF($J$1=1,K145,IF($J$1=2,Q145,IF($J$1=3,#REF!,"err")))</f>
        <v>0.441</v>
      </c>
      <c r="L152" s="401">
        <f>IF($J$1=1,L145,IF($J$1=2,R145,IF($J$1=3,#REF!,"err")))</f>
        <v>0.82</v>
      </c>
      <c r="M152" s="174"/>
      <c r="N152" s="174"/>
      <c r="O152" s="174"/>
      <c r="P152" s="174"/>
      <c r="Q152" s="174"/>
      <c r="R152" s="174"/>
      <c r="S152" s="174"/>
      <c r="T152" s="174"/>
    </row>
    <row r="153" spans="1:20" s="275" customFormat="1" ht="15.75">
      <c r="A153" s="169"/>
      <c r="B153" s="169"/>
      <c r="C153" s="169"/>
      <c r="D153" s="169"/>
      <c r="E153" s="169"/>
      <c r="F153" s="169"/>
      <c r="G153" s="399" t="s">
        <v>475</v>
      </c>
      <c r="H153" s="401">
        <f t="shared" si="84"/>
        <v>0.41</v>
      </c>
      <c r="I153" s="401">
        <f t="shared" si="84"/>
        <v>0.318</v>
      </c>
      <c r="J153" s="401">
        <f>IF($J$1=1,J146,IF($J$1=2,P146,IF($J$1=3,#REF!,"err")))</f>
        <v>0.291</v>
      </c>
      <c r="K153" s="401">
        <f>IF($J$1=1,K146,IF($J$1=2,Q146,IF($J$1=3,#REF!,"err")))</f>
        <v>0.41</v>
      </c>
      <c r="L153" s="401">
        <f>IF($J$1=1,L146,IF($J$1=2,R146,IF($J$1=3,#REF!,"err")))</f>
        <v>0.847</v>
      </c>
      <c r="M153" s="174"/>
      <c r="N153" s="174"/>
      <c r="O153" s="174"/>
      <c r="P153" s="174"/>
      <c r="Q153" s="174"/>
      <c r="R153" s="174"/>
      <c r="S153" s="174"/>
      <c r="T153" s="174"/>
    </row>
    <row r="154" spans="1:20" s="275" customFormat="1" ht="15.75">
      <c r="A154" s="169"/>
      <c r="B154" s="169"/>
      <c r="C154" s="169"/>
      <c r="D154" s="169"/>
      <c r="E154" s="169"/>
      <c r="F154" s="169"/>
      <c r="G154" s="399" t="s">
        <v>478</v>
      </c>
      <c r="H154" s="401">
        <f t="shared" si="84"/>
        <v>0.413</v>
      </c>
      <c r="I154" s="401">
        <f t="shared" si="84"/>
        <v>0.292</v>
      </c>
      <c r="J154" s="401">
        <f>IF($J$1=1,J147,IF($J$1=2,P147,IF($J$1=3,#REF!,"err")))</f>
        <v>0.269</v>
      </c>
      <c r="K154" s="401">
        <f>IF($J$1=1,K147,IF($J$1=2,Q147,IF($J$1=3,#REF!,"err")))</f>
        <v>0.397</v>
      </c>
      <c r="L154" s="401">
        <f>IF($J$1=1,L147,IF($J$1=2,R147,IF($J$1=3,#REF!,"err")))</f>
        <v>0.806</v>
      </c>
      <c r="M154" s="174"/>
      <c r="N154" s="174"/>
      <c r="O154" s="174"/>
      <c r="P154" s="174"/>
      <c r="Q154" s="174"/>
      <c r="R154" s="174"/>
      <c r="S154" s="174"/>
      <c r="T154" s="174"/>
    </row>
    <row r="155" spans="1:20" s="275" customFormat="1" ht="15.75">
      <c r="A155" s="169"/>
      <c r="B155" s="169"/>
      <c r="C155" s="169"/>
      <c r="D155" s="169"/>
      <c r="E155" s="169"/>
      <c r="F155" s="169"/>
      <c r="G155" s="399" t="s">
        <v>479</v>
      </c>
      <c r="H155" s="401">
        <f t="shared" si="84"/>
        <v>3.1</v>
      </c>
      <c r="I155" s="401">
        <f t="shared" si="84"/>
        <v>3.1</v>
      </c>
      <c r="J155" s="401">
        <f>IF($J$1=1,J148,IF($J$1=2,P148,IF($J$1=3,#REF!,"err")))</f>
        <v>3.1</v>
      </c>
      <c r="K155" s="401">
        <f>IF($J$1=1,K148,IF($J$1=2,Q148,IF($J$1=3,#REF!,"err")))</f>
        <v>3.1</v>
      </c>
      <c r="L155" s="401">
        <f>IF($J$1=1,L148,IF($J$1=2,R148,IF($J$1=3,#REF!,"err")))</f>
        <v>3.1</v>
      </c>
      <c r="M155" s="174"/>
      <c r="N155" s="174"/>
      <c r="O155" s="174"/>
      <c r="P155" s="174"/>
      <c r="Q155" s="174"/>
      <c r="R155" s="174"/>
      <c r="S155" s="174"/>
      <c r="T155" s="174"/>
    </row>
    <row r="156" spans="7:20" s="275" customFormat="1" ht="12.75">
      <c r="G156" s="285"/>
      <c r="J156" s="279"/>
      <c r="L156" s="279"/>
      <c r="M156" s="279"/>
      <c r="N156" s="279"/>
      <c r="O156" s="279"/>
      <c r="P156" s="279"/>
      <c r="Q156" s="279"/>
      <c r="R156" s="279"/>
      <c r="S156" s="279"/>
      <c r="T156" s="279"/>
    </row>
    <row r="157" spans="7:20" s="275" customFormat="1" ht="12.75">
      <c r="G157" s="285"/>
      <c r="J157" s="279"/>
      <c r="L157" s="279"/>
      <c r="M157" s="279"/>
      <c r="N157" s="279"/>
      <c r="O157" s="279"/>
      <c r="P157" s="279"/>
      <c r="Q157" s="279"/>
      <c r="R157" s="279"/>
      <c r="S157" s="279"/>
      <c r="T157" s="279"/>
    </row>
    <row r="158" spans="7:20" s="275" customFormat="1" ht="12.75">
      <c r="G158" s="285"/>
      <c r="J158" s="279"/>
      <c r="L158" s="279"/>
      <c r="M158" s="279"/>
      <c r="N158" s="279"/>
      <c r="O158" s="279"/>
      <c r="P158" s="279"/>
      <c r="Q158" s="279"/>
      <c r="R158" s="279"/>
      <c r="S158" s="279"/>
      <c r="T158" s="279"/>
    </row>
    <row r="159" spans="7:20" s="275" customFormat="1" ht="15.75">
      <c r="G159" s="284"/>
      <c r="J159" s="279"/>
      <c r="L159" s="279"/>
      <c r="M159" s="279"/>
      <c r="N159" s="279"/>
      <c r="O159" s="279"/>
      <c r="P159" s="279"/>
      <c r="Q159" s="279"/>
      <c r="R159" s="279"/>
      <c r="S159" s="279"/>
      <c r="T159" s="279"/>
    </row>
    <row r="160" spans="7:20" s="275" customFormat="1" ht="15.75">
      <c r="G160" s="284"/>
      <c r="J160" s="279"/>
      <c r="L160" s="279"/>
      <c r="M160" s="279"/>
      <c r="N160" s="279"/>
      <c r="O160" s="279"/>
      <c r="P160" s="279"/>
      <c r="Q160" s="279"/>
      <c r="R160" s="279"/>
      <c r="S160" s="279"/>
      <c r="T160" s="279"/>
    </row>
    <row r="161" spans="7:20" s="275" customFormat="1" ht="15.75">
      <c r="G161" s="284"/>
      <c r="J161" s="279"/>
      <c r="L161" s="279"/>
      <c r="M161" s="279"/>
      <c r="N161" s="279"/>
      <c r="O161" s="279"/>
      <c r="P161" s="279"/>
      <c r="Q161" s="279"/>
      <c r="R161" s="279"/>
      <c r="S161" s="279"/>
      <c r="T161" s="279"/>
    </row>
    <row r="162" spans="7:20" s="275" customFormat="1" ht="15.75">
      <c r="G162" s="284"/>
      <c r="J162" s="279"/>
      <c r="L162" s="279"/>
      <c r="M162" s="279"/>
      <c r="N162" s="279"/>
      <c r="O162" s="279"/>
      <c r="P162" s="279"/>
      <c r="Q162" s="279"/>
      <c r="R162" s="279"/>
      <c r="S162" s="279"/>
      <c r="T162" s="279"/>
    </row>
    <row r="163" spans="7:20" s="275" customFormat="1" ht="12.75">
      <c r="G163" s="285"/>
      <c r="J163" s="279"/>
      <c r="L163" s="279"/>
      <c r="M163" s="279"/>
      <c r="N163" s="279"/>
      <c r="O163" s="279"/>
      <c r="P163" s="279"/>
      <c r="Q163" s="279"/>
      <c r="R163" s="279"/>
      <c r="S163" s="279"/>
      <c r="T163" s="279"/>
    </row>
    <row r="164" spans="7:20" s="275" customFormat="1" ht="12.75">
      <c r="G164" s="285"/>
      <c r="J164" s="279"/>
      <c r="L164" s="279"/>
      <c r="M164" s="279"/>
      <c r="N164" s="279"/>
      <c r="O164" s="279"/>
      <c r="P164" s="279"/>
      <c r="Q164" s="279"/>
      <c r="R164" s="279"/>
      <c r="S164" s="279"/>
      <c r="T164" s="279"/>
    </row>
    <row r="165" spans="7:20" s="275" customFormat="1" ht="12.75">
      <c r="G165" s="285"/>
      <c r="J165" s="279"/>
      <c r="L165" s="279"/>
      <c r="M165" s="279"/>
      <c r="N165" s="279"/>
      <c r="O165" s="279"/>
      <c r="P165" s="279"/>
      <c r="Q165" s="279"/>
      <c r="R165" s="279"/>
      <c r="S165" s="279"/>
      <c r="T165" s="279"/>
    </row>
    <row r="166" spans="7:20" s="275" customFormat="1" ht="12.75">
      <c r="G166" s="285"/>
      <c r="J166" s="279"/>
      <c r="L166" s="279"/>
      <c r="M166" s="279"/>
      <c r="N166" s="279"/>
      <c r="O166" s="279"/>
      <c r="P166" s="279"/>
      <c r="Q166" s="279"/>
      <c r="R166" s="279"/>
      <c r="S166" s="279"/>
      <c r="T166" s="279"/>
    </row>
    <row r="167" spans="7:20" s="275" customFormat="1" ht="12.75">
      <c r="G167" s="285"/>
      <c r="J167" s="279"/>
      <c r="L167" s="279"/>
      <c r="M167" s="279"/>
      <c r="N167" s="279"/>
      <c r="O167" s="279"/>
      <c r="P167" s="279"/>
      <c r="Q167" s="279"/>
      <c r="R167" s="279"/>
      <c r="S167" s="279"/>
      <c r="T167" s="279"/>
    </row>
    <row r="168" spans="7:20" s="275" customFormat="1" ht="12.75">
      <c r="G168" s="285"/>
      <c r="J168" s="279"/>
      <c r="L168" s="279"/>
      <c r="M168" s="279"/>
      <c r="N168" s="279"/>
      <c r="O168" s="279"/>
      <c r="P168" s="279"/>
      <c r="Q168" s="279"/>
      <c r="R168" s="279"/>
      <c r="S168" s="279"/>
      <c r="T168" s="279"/>
    </row>
    <row r="169" spans="7:20" s="275" customFormat="1" ht="12.75">
      <c r="G169" s="285"/>
      <c r="J169" s="279"/>
      <c r="L169" s="279"/>
      <c r="M169" s="279"/>
      <c r="N169" s="279"/>
      <c r="O169" s="279"/>
      <c r="P169" s="279"/>
      <c r="Q169" s="279"/>
      <c r="R169" s="279"/>
      <c r="S169" s="279"/>
      <c r="T169" s="279"/>
    </row>
    <row r="170" spans="7:20" s="275" customFormat="1" ht="12.75">
      <c r="G170" s="285"/>
      <c r="J170" s="279"/>
      <c r="L170" s="279"/>
      <c r="M170" s="279"/>
      <c r="N170" s="279"/>
      <c r="O170" s="279"/>
      <c r="P170" s="279"/>
      <c r="Q170" s="279"/>
      <c r="R170" s="279"/>
      <c r="S170" s="279"/>
      <c r="T170" s="279"/>
    </row>
    <row r="171" spans="7:20" s="275" customFormat="1" ht="12.75">
      <c r="G171" s="285"/>
      <c r="J171" s="279"/>
      <c r="L171" s="279"/>
      <c r="M171" s="279"/>
      <c r="N171" s="279"/>
      <c r="O171" s="279"/>
      <c r="P171" s="279"/>
      <c r="Q171" s="279"/>
      <c r="R171" s="279"/>
      <c r="S171" s="279"/>
      <c r="T171" s="279"/>
    </row>
    <row r="172" spans="7:20" s="275" customFormat="1" ht="12.75">
      <c r="G172" s="285"/>
      <c r="J172" s="279"/>
      <c r="L172" s="279"/>
      <c r="M172" s="279"/>
      <c r="N172" s="279"/>
      <c r="O172" s="279"/>
      <c r="P172" s="279"/>
      <c r="Q172" s="279"/>
      <c r="R172" s="279"/>
      <c r="S172" s="279"/>
      <c r="T172" s="279"/>
    </row>
    <row r="173" spans="7:20" s="275" customFormat="1" ht="12.75">
      <c r="G173" s="285"/>
      <c r="J173" s="279"/>
      <c r="L173" s="279"/>
      <c r="M173" s="279"/>
      <c r="N173" s="279"/>
      <c r="O173" s="279"/>
      <c r="P173" s="279"/>
      <c r="Q173" s="279"/>
      <c r="R173" s="279"/>
      <c r="S173" s="279"/>
      <c r="T173" s="279"/>
    </row>
    <row r="174" spans="7:20" s="275" customFormat="1" ht="12.75">
      <c r="G174" s="285"/>
      <c r="J174" s="279"/>
      <c r="L174" s="279"/>
      <c r="M174" s="279"/>
      <c r="N174" s="279"/>
      <c r="O174" s="279"/>
      <c r="P174" s="279"/>
      <c r="Q174" s="279"/>
      <c r="R174" s="279"/>
      <c r="S174" s="279"/>
      <c r="T174" s="279"/>
    </row>
    <row r="175" spans="7:20" s="275" customFormat="1" ht="12.75">
      <c r="G175" s="285"/>
      <c r="J175" s="279"/>
      <c r="L175" s="279"/>
      <c r="M175" s="279"/>
      <c r="N175" s="279"/>
      <c r="O175" s="279"/>
      <c r="P175" s="279"/>
      <c r="Q175" s="279"/>
      <c r="R175" s="279"/>
      <c r="S175" s="279"/>
      <c r="T175" s="279"/>
    </row>
    <row r="176" spans="7:20" s="275" customFormat="1" ht="12.75">
      <c r="G176" s="285"/>
      <c r="J176" s="279"/>
      <c r="L176" s="279"/>
      <c r="M176" s="279"/>
      <c r="N176" s="279"/>
      <c r="O176" s="279"/>
      <c r="P176" s="279"/>
      <c r="Q176" s="279"/>
      <c r="R176" s="279"/>
      <c r="S176" s="279"/>
      <c r="T176" s="279"/>
    </row>
    <row r="177" spans="7:20" s="275" customFormat="1" ht="12.75">
      <c r="G177" s="285"/>
      <c r="J177" s="279"/>
      <c r="L177" s="279"/>
      <c r="M177" s="279"/>
      <c r="N177" s="279"/>
      <c r="O177" s="279"/>
      <c r="P177" s="279"/>
      <c r="Q177" s="279"/>
      <c r="R177" s="279"/>
      <c r="S177" s="279"/>
      <c r="T177" s="279"/>
    </row>
    <row r="178" spans="7:20" s="275" customFormat="1" ht="12.75">
      <c r="G178" s="285"/>
      <c r="J178" s="279"/>
      <c r="L178" s="279"/>
      <c r="M178" s="279"/>
      <c r="N178" s="279"/>
      <c r="O178" s="279"/>
      <c r="P178" s="279"/>
      <c r="Q178" s="279"/>
      <c r="R178" s="279"/>
      <c r="S178" s="279"/>
      <c r="T178" s="279"/>
    </row>
    <row r="179" spans="7:20" s="275" customFormat="1" ht="12.75">
      <c r="G179" s="285"/>
      <c r="J179" s="279"/>
      <c r="L179" s="279"/>
      <c r="M179" s="279"/>
      <c r="N179" s="279"/>
      <c r="O179" s="279"/>
      <c r="P179" s="279"/>
      <c r="Q179" s="279"/>
      <c r="R179" s="279"/>
      <c r="S179" s="279"/>
      <c r="T179" s="279"/>
    </row>
    <row r="180" spans="7:20" s="275" customFormat="1" ht="12.75">
      <c r="G180" s="285"/>
      <c r="J180" s="279"/>
      <c r="L180" s="279"/>
      <c r="M180" s="279"/>
      <c r="N180" s="279"/>
      <c r="O180" s="279"/>
      <c r="P180" s="279"/>
      <c r="Q180" s="279"/>
      <c r="R180" s="279"/>
      <c r="S180" s="279"/>
      <c r="T180" s="279"/>
    </row>
    <row r="181" spans="7:20" s="275" customFormat="1" ht="12.75">
      <c r="G181" s="285"/>
      <c r="J181" s="279"/>
      <c r="L181" s="279"/>
      <c r="M181" s="279"/>
      <c r="N181" s="279"/>
      <c r="O181" s="279"/>
      <c r="P181" s="279"/>
      <c r="Q181" s="279"/>
      <c r="R181" s="279"/>
      <c r="S181" s="279"/>
      <c r="T181" s="279"/>
    </row>
    <row r="182" spans="7:20" s="275" customFormat="1" ht="12.75">
      <c r="G182" s="285"/>
      <c r="J182" s="279"/>
      <c r="L182" s="279"/>
      <c r="M182" s="279"/>
      <c r="N182" s="279"/>
      <c r="O182" s="279"/>
      <c r="P182" s="279"/>
      <c r="Q182" s="279"/>
      <c r="R182" s="279"/>
      <c r="S182" s="279"/>
      <c r="T182" s="279"/>
    </row>
    <row r="183" spans="7:20" s="275" customFormat="1" ht="12.75">
      <c r="G183" s="285"/>
      <c r="J183" s="279"/>
      <c r="L183" s="279"/>
      <c r="M183" s="279"/>
      <c r="N183" s="279"/>
      <c r="O183" s="279"/>
      <c r="P183" s="279"/>
      <c r="Q183" s="279"/>
      <c r="R183" s="279"/>
      <c r="S183" s="279"/>
      <c r="T183" s="279"/>
    </row>
    <row r="184" spans="7:20" s="275" customFormat="1" ht="12.75">
      <c r="G184" s="285"/>
      <c r="J184" s="279"/>
      <c r="L184" s="279"/>
      <c r="M184" s="279"/>
      <c r="N184" s="279"/>
      <c r="O184" s="279"/>
      <c r="P184" s="279"/>
      <c r="Q184" s="279"/>
      <c r="R184" s="279"/>
      <c r="S184" s="279"/>
      <c r="T184" s="279"/>
    </row>
    <row r="185" spans="7:20" s="275" customFormat="1" ht="12.75">
      <c r="G185" s="285"/>
      <c r="J185" s="279"/>
      <c r="L185" s="279"/>
      <c r="M185" s="279"/>
      <c r="N185" s="279"/>
      <c r="O185" s="279"/>
      <c r="P185" s="279"/>
      <c r="Q185" s="279"/>
      <c r="R185" s="279"/>
      <c r="S185" s="279"/>
      <c r="T185" s="279"/>
    </row>
    <row r="186" spans="7:20" s="275" customFormat="1" ht="12.75">
      <c r="G186" s="285"/>
      <c r="J186" s="279"/>
      <c r="L186" s="279"/>
      <c r="M186" s="279"/>
      <c r="N186" s="279"/>
      <c r="O186" s="279"/>
      <c r="P186" s="279"/>
      <c r="Q186" s="279"/>
      <c r="R186" s="279"/>
      <c r="S186" s="279"/>
      <c r="T186" s="279"/>
    </row>
    <row r="187" spans="7:20" s="275" customFormat="1" ht="12.75">
      <c r="G187" s="285"/>
      <c r="J187" s="279"/>
      <c r="L187" s="279"/>
      <c r="M187" s="279"/>
      <c r="N187" s="279"/>
      <c r="O187" s="279"/>
      <c r="P187" s="279"/>
      <c r="Q187" s="279"/>
      <c r="R187" s="279"/>
      <c r="S187" s="279"/>
      <c r="T187" s="279"/>
    </row>
    <row r="188" spans="7:20" s="275" customFormat="1" ht="12.75">
      <c r="G188" s="285"/>
      <c r="J188" s="279"/>
      <c r="L188" s="279"/>
      <c r="M188" s="279"/>
      <c r="N188" s="279"/>
      <c r="O188" s="279"/>
      <c r="P188" s="279"/>
      <c r="Q188" s="279"/>
      <c r="R188" s="279"/>
      <c r="S188" s="279"/>
      <c r="T188" s="279"/>
    </row>
    <row r="189" spans="7:20" s="275" customFormat="1" ht="12.75">
      <c r="G189" s="285"/>
      <c r="J189" s="279"/>
      <c r="L189" s="279"/>
      <c r="M189" s="279"/>
      <c r="N189" s="279"/>
      <c r="O189" s="279"/>
      <c r="P189" s="279"/>
      <c r="Q189" s="279"/>
      <c r="R189" s="279"/>
      <c r="S189" s="279"/>
      <c r="T189" s="279"/>
    </row>
    <row r="190" spans="7:20" s="275" customFormat="1" ht="12.75">
      <c r="G190" s="285"/>
      <c r="J190" s="279"/>
      <c r="L190" s="279"/>
      <c r="M190" s="279"/>
      <c r="N190" s="279"/>
      <c r="O190" s="279"/>
      <c r="P190" s="279"/>
      <c r="Q190" s="279"/>
      <c r="R190" s="279"/>
      <c r="S190" s="279"/>
      <c r="T190" s="279"/>
    </row>
    <row r="191" spans="7:20" s="275" customFormat="1" ht="12.75">
      <c r="G191" s="285"/>
      <c r="J191" s="279"/>
      <c r="L191" s="279"/>
      <c r="M191" s="279"/>
      <c r="N191" s="279"/>
      <c r="O191" s="279"/>
      <c r="P191" s="279"/>
      <c r="Q191" s="279"/>
      <c r="R191" s="279"/>
      <c r="S191" s="279"/>
      <c r="T191" s="279"/>
    </row>
    <row r="192" spans="7:20" s="275" customFormat="1" ht="12.75">
      <c r="G192" s="285"/>
      <c r="J192" s="279"/>
      <c r="L192" s="279"/>
      <c r="M192" s="279"/>
      <c r="N192" s="279"/>
      <c r="O192" s="279"/>
      <c r="P192" s="279"/>
      <c r="Q192" s="279"/>
      <c r="R192" s="279"/>
      <c r="S192" s="279"/>
      <c r="T192" s="279"/>
    </row>
    <row r="193" spans="7:20" s="275" customFormat="1" ht="12.75">
      <c r="G193" s="285"/>
      <c r="J193" s="279"/>
      <c r="L193" s="279"/>
      <c r="M193" s="279"/>
      <c r="N193" s="279"/>
      <c r="O193" s="279"/>
      <c r="P193" s="279"/>
      <c r="Q193" s="279"/>
      <c r="R193" s="279"/>
      <c r="S193" s="279"/>
      <c r="T193" s="279"/>
    </row>
    <row r="194" spans="7:20" s="275" customFormat="1" ht="12.75">
      <c r="G194" s="285"/>
      <c r="J194" s="279"/>
      <c r="L194" s="279"/>
      <c r="M194" s="279"/>
      <c r="N194" s="279"/>
      <c r="O194" s="279"/>
      <c r="P194" s="279"/>
      <c r="Q194" s="279"/>
      <c r="R194" s="279"/>
      <c r="S194" s="279"/>
      <c r="T194" s="279"/>
    </row>
    <row r="195" spans="7:20" s="275" customFormat="1" ht="12.75">
      <c r="G195" s="285"/>
      <c r="J195" s="279"/>
      <c r="L195" s="279"/>
      <c r="M195" s="279"/>
      <c r="N195" s="279"/>
      <c r="O195" s="279"/>
      <c r="P195" s="279"/>
      <c r="Q195" s="279"/>
      <c r="R195" s="279"/>
      <c r="S195" s="279"/>
      <c r="T195" s="279"/>
    </row>
    <row r="196" spans="7:20" s="275" customFormat="1" ht="12.75">
      <c r="G196" s="285"/>
      <c r="J196" s="279"/>
      <c r="L196" s="279"/>
      <c r="M196" s="279"/>
      <c r="N196" s="279"/>
      <c r="O196" s="279"/>
      <c r="P196" s="279"/>
      <c r="Q196" s="279"/>
      <c r="R196" s="279"/>
      <c r="S196" s="279"/>
      <c r="T196" s="279"/>
    </row>
    <row r="197" spans="7:20" s="275" customFormat="1" ht="12.75">
      <c r="G197" s="285"/>
      <c r="J197" s="279"/>
      <c r="L197" s="279"/>
      <c r="M197" s="279"/>
      <c r="N197" s="279"/>
      <c r="O197" s="279"/>
      <c r="P197" s="279"/>
      <c r="Q197" s="279"/>
      <c r="R197" s="279"/>
      <c r="S197" s="279"/>
      <c r="T197" s="279"/>
    </row>
    <row r="198" spans="7:20" s="275" customFormat="1" ht="12.75">
      <c r="G198" s="285"/>
      <c r="J198" s="279"/>
      <c r="L198" s="279"/>
      <c r="M198" s="279"/>
      <c r="N198" s="279"/>
      <c r="O198" s="279"/>
      <c r="P198" s="279"/>
      <c r="Q198" s="279"/>
      <c r="R198" s="279"/>
      <c r="S198" s="279"/>
      <c r="T198" s="279"/>
    </row>
    <row r="199" spans="7:20" s="275" customFormat="1" ht="12.75">
      <c r="G199" s="285"/>
      <c r="J199" s="279"/>
      <c r="L199" s="279"/>
      <c r="M199" s="279"/>
      <c r="N199" s="279"/>
      <c r="O199" s="279"/>
      <c r="P199" s="279"/>
      <c r="Q199" s="279"/>
      <c r="R199" s="279"/>
      <c r="S199" s="279"/>
      <c r="T199" s="279"/>
    </row>
    <row r="200" spans="7:20" s="275" customFormat="1" ht="12.75">
      <c r="G200" s="285"/>
      <c r="J200" s="279"/>
      <c r="M200" s="279"/>
      <c r="N200" s="279"/>
      <c r="O200" s="279"/>
      <c r="P200" s="279"/>
      <c r="Q200" s="279"/>
      <c r="R200" s="279"/>
      <c r="S200" s="279"/>
      <c r="T200" s="279"/>
    </row>
    <row r="201" spans="3:43" ht="12.75">
      <c r="C201" s="286"/>
      <c r="D201" s="286"/>
      <c r="E201" s="286"/>
      <c r="F201" s="286"/>
      <c r="G201" s="287"/>
      <c r="H201" s="286"/>
      <c r="I201" s="286"/>
      <c r="J201" s="288"/>
      <c r="K201" s="286"/>
      <c r="L201" s="286"/>
      <c r="M201" s="288"/>
      <c r="N201" s="288"/>
      <c r="O201" s="288"/>
      <c r="P201" s="288"/>
      <c r="Q201" s="288"/>
      <c r="R201" s="288"/>
      <c r="S201" s="288"/>
      <c r="T201" s="288"/>
      <c r="U201" s="286"/>
      <c r="V201" s="286"/>
      <c r="W201" s="286"/>
      <c r="X201" s="286"/>
      <c r="Y201" s="286"/>
      <c r="Z201" s="286"/>
      <c r="AA201" s="286"/>
      <c r="AB201" s="286"/>
      <c r="AC201" s="286"/>
      <c r="AD201" s="286"/>
      <c r="AE201" s="286"/>
      <c r="AF201" s="286"/>
      <c r="AG201" s="286"/>
      <c r="AH201" s="286"/>
      <c r="AI201" s="286"/>
      <c r="AJ201" s="286"/>
      <c r="AK201" s="286"/>
      <c r="AL201" s="286"/>
      <c r="AM201" s="286"/>
      <c r="AN201" s="286"/>
      <c r="AO201" s="286"/>
      <c r="AP201" s="286"/>
      <c r="AQ201" s="286"/>
    </row>
    <row r="202" spans="3:43" ht="12.75">
      <c r="C202" s="286"/>
      <c r="D202" s="286"/>
      <c r="E202" s="286"/>
      <c r="F202" s="286"/>
      <c r="G202" s="287"/>
      <c r="H202" s="286"/>
      <c r="I202" s="286"/>
      <c r="J202" s="288"/>
      <c r="K202" s="286"/>
      <c r="L202" s="286"/>
      <c r="M202" s="288"/>
      <c r="N202" s="288"/>
      <c r="O202" s="288"/>
      <c r="P202" s="288"/>
      <c r="Q202" s="288"/>
      <c r="R202" s="288"/>
      <c r="S202" s="288"/>
      <c r="T202" s="288"/>
      <c r="U202" s="286"/>
      <c r="V202" s="286"/>
      <c r="W202" s="286"/>
      <c r="X202" s="286"/>
      <c r="Y202" s="286"/>
      <c r="Z202" s="286"/>
      <c r="AA202" s="286"/>
      <c r="AB202" s="286"/>
      <c r="AC202" s="286"/>
      <c r="AD202" s="286"/>
      <c r="AE202" s="286"/>
      <c r="AF202" s="286"/>
      <c r="AG202" s="286"/>
      <c r="AH202" s="286"/>
      <c r="AI202" s="286"/>
      <c r="AJ202" s="286"/>
      <c r="AK202" s="286"/>
      <c r="AL202" s="286"/>
      <c r="AM202" s="286"/>
      <c r="AN202" s="286"/>
      <c r="AO202" s="286"/>
      <c r="AP202" s="286"/>
      <c r="AQ202" s="286"/>
    </row>
    <row r="203" spans="3:43" ht="12.75">
      <c r="C203" s="286"/>
      <c r="D203" s="286"/>
      <c r="E203" s="286"/>
      <c r="F203" s="286"/>
      <c r="G203" s="287"/>
      <c r="H203" s="286"/>
      <c r="I203" s="286"/>
      <c r="J203" s="288"/>
      <c r="K203" s="286"/>
      <c r="L203" s="286"/>
      <c r="M203" s="288"/>
      <c r="N203" s="288"/>
      <c r="O203" s="288"/>
      <c r="P203" s="288"/>
      <c r="Q203" s="288"/>
      <c r="R203" s="288"/>
      <c r="S203" s="288"/>
      <c r="T203" s="288"/>
      <c r="U203" s="286"/>
      <c r="V203" s="286"/>
      <c r="W203" s="286"/>
      <c r="X203" s="286"/>
      <c r="Y203" s="286"/>
      <c r="Z203" s="286"/>
      <c r="AA203" s="286"/>
      <c r="AB203" s="286"/>
      <c r="AC203" s="286"/>
      <c r="AD203" s="286"/>
      <c r="AE203" s="286"/>
      <c r="AF203" s="286"/>
      <c r="AG203" s="286"/>
      <c r="AH203" s="286"/>
      <c r="AI203" s="286"/>
      <c r="AJ203" s="286"/>
      <c r="AK203" s="286"/>
      <c r="AL203" s="286"/>
      <c r="AM203" s="286"/>
      <c r="AN203" s="286"/>
      <c r="AO203" s="286"/>
      <c r="AP203" s="286"/>
      <c r="AQ203" s="286"/>
    </row>
    <row r="204" spans="3:43" ht="12.75">
      <c r="C204" s="286"/>
      <c r="D204" s="286"/>
      <c r="E204" s="286"/>
      <c r="F204" s="286"/>
      <c r="G204" s="287"/>
      <c r="H204" s="286"/>
      <c r="I204" s="286"/>
      <c r="J204" s="288"/>
      <c r="K204" s="286"/>
      <c r="L204" s="286"/>
      <c r="M204" s="288"/>
      <c r="N204" s="288"/>
      <c r="O204" s="288"/>
      <c r="P204" s="288"/>
      <c r="Q204" s="288"/>
      <c r="R204" s="288"/>
      <c r="S204" s="288"/>
      <c r="T204" s="288"/>
      <c r="U204" s="286"/>
      <c r="V204" s="286"/>
      <c r="W204" s="286"/>
      <c r="X204" s="286"/>
      <c r="Y204" s="286"/>
      <c r="Z204" s="286"/>
      <c r="AA204" s="286"/>
      <c r="AB204" s="286"/>
      <c r="AC204" s="286"/>
      <c r="AD204" s="286"/>
      <c r="AE204" s="286"/>
      <c r="AF204" s="286"/>
      <c r="AG204" s="286"/>
      <c r="AH204" s="286"/>
      <c r="AI204" s="286"/>
      <c r="AJ204" s="286"/>
      <c r="AK204" s="286"/>
      <c r="AL204" s="286"/>
      <c r="AM204" s="286"/>
      <c r="AN204" s="286"/>
      <c r="AO204" s="286"/>
      <c r="AP204" s="286"/>
      <c r="AQ204" s="286"/>
    </row>
    <row r="205" spans="3:43" ht="12.75">
      <c r="C205" s="286"/>
      <c r="D205" s="286"/>
      <c r="E205" s="286"/>
      <c r="F205" s="286"/>
      <c r="G205" s="287"/>
      <c r="H205" s="286"/>
      <c r="I205" s="286"/>
      <c r="J205" s="288"/>
      <c r="K205" s="286"/>
      <c r="L205" s="286"/>
      <c r="M205" s="288"/>
      <c r="N205" s="288"/>
      <c r="O205" s="288"/>
      <c r="P205" s="288"/>
      <c r="Q205" s="288"/>
      <c r="R205" s="288"/>
      <c r="S205" s="288"/>
      <c r="T205" s="288"/>
      <c r="U205" s="286"/>
      <c r="V205" s="286"/>
      <c r="W205" s="286"/>
      <c r="X205" s="286"/>
      <c r="Y205" s="286"/>
      <c r="Z205" s="286"/>
      <c r="AA205" s="286"/>
      <c r="AB205" s="286"/>
      <c r="AC205" s="286"/>
      <c r="AD205" s="286"/>
      <c r="AE205" s="286"/>
      <c r="AF205" s="286"/>
      <c r="AG205" s="286"/>
      <c r="AH205" s="286"/>
      <c r="AI205" s="286"/>
      <c r="AJ205" s="286"/>
      <c r="AK205" s="286"/>
      <c r="AL205" s="286"/>
      <c r="AM205" s="286"/>
      <c r="AN205" s="286"/>
      <c r="AO205" s="286"/>
      <c r="AP205" s="286"/>
      <c r="AQ205" s="286"/>
    </row>
    <row r="206" spans="3:43" ht="12.75">
      <c r="C206" s="286"/>
      <c r="D206" s="286"/>
      <c r="E206" s="286"/>
      <c r="F206" s="286"/>
      <c r="G206" s="287"/>
      <c r="H206" s="286"/>
      <c r="I206" s="286"/>
      <c r="J206" s="288"/>
      <c r="K206" s="286"/>
      <c r="L206" s="286"/>
      <c r="M206" s="288"/>
      <c r="N206" s="288"/>
      <c r="O206" s="288"/>
      <c r="P206" s="288"/>
      <c r="Q206" s="288"/>
      <c r="R206" s="288"/>
      <c r="S206" s="288"/>
      <c r="T206" s="288"/>
      <c r="U206" s="286"/>
      <c r="V206" s="286"/>
      <c r="W206" s="286"/>
      <c r="X206" s="286"/>
      <c r="Y206" s="286"/>
      <c r="Z206" s="286"/>
      <c r="AA206" s="286"/>
      <c r="AB206" s="286"/>
      <c r="AC206" s="286"/>
      <c r="AD206" s="286"/>
      <c r="AE206" s="286"/>
      <c r="AF206" s="286"/>
      <c r="AG206" s="286"/>
      <c r="AH206" s="286"/>
      <c r="AI206" s="286"/>
      <c r="AJ206" s="286"/>
      <c r="AK206" s="286"/>
      <c r="AL206" s="286"/>
      <c r="AM206" s="286"/>
      <c r="AN206" s="286"/>
      <c r="AO206" s="286"/>
      <c r="AP206" s="286"/>
      <c r="AQ206" s="286"/>
    </row>
    <row r="207" spans="3:43" ht="12.75">
      <c r="C207" s="286"/>
      <c r="D207" s="286"/>
      <c r="E207" s="286"/>
      <c r="F207" s="286"/>
      <c r="G207" s="287"/>
      <c r="H207" s="286"/>
      <c r="I207" s="286"/>
      <c r="J207" s="288"/>
      <c r="K207" s="286"/>
      <c r="L207" s="286"/>
      <c r="M207" s="288"/>
      <c r="N207" s="288"/>
      <c r="O207" s="288"/>
      <c r="P207" s="288"/>
      <c r="Q207" s="288"/>
      <c r="R207" s="288"/>
      <c r="S207" s="288"/>
      <c r="T207" s="288"/>
      <c r="U207" s="286"/>
      <c r="V207" s="286"/>
      <c r="W207" s="286"/>
      <c r="X207" s="286"/>
      <c r="Y207" s="286"/>
      <c r="Z207" s="286"/>
      <c r="AA207" s="286"/>
      <c r="AB207" s="286"/>
      <c r="AC207" s="286"/>
      <c r="AD207" s="286"/>
      <c r="AE207" s="286"/>
      <c r="AF207" s="286"/>
      <c r="AG207" s="286"/>
      <c r="AH207" s="286"/>
      <c r="AI207" s="286"/>
      <c r="AJ207" s="286"/>
      <c r="AK207" s="286"/>
      <c r="AL207" s="286"/>
      <c r="AM207" s="286"/>
      <c r="AN207" s="286"/>
      <c r="AO207" s="286"/>
      <c r="AP207" s="286"/>
      <c r="AQ207" s="286"/>
    </row>
    <row r="208" spans="3:43" ht="12.75">
      <c r="C208" s="286"/>
      <c r="D208" s="286"/>
      <c r="E208" s="286"/>
      <c r="F208" s="286"/>
      <c r="G208" s="287"/>
      <c r="H208" s="286"/>
      <c r="I208" s="286"/>
      <c r="J208" s="288"/>
      <c r="K208" s="286"/>
      <c r="L208" s="286"/>
      <c r="M208" s="288"/>
      <c r="N208" s="288"/>
      <c r="O208" s="288"/>
      <c r="P208" s="288"/>
      <c r="Q208" s="288"/>
      <c r="R208" s="288"/>
      <c r="S208" s="288"/>
      <c r="T208" s="288"/>
      <c r="U208" s="286"/>
      <c r="V208" s="286"/>
      <c r="W208" s="286"/>
      <c r="X208" s="286"/>
      <c r="Y208" s="286"/>
      <c r="Z208" s="286"/>
      <c r="AA208" s="286"/>
      <c r="AB208" s="286"/>
      <c r="AC208" s="286"/>
      <c r="AD208" s="286"/>
      <c r="AE208" s="286"/>
      <c r="AF208" s="286"/>
      <c r="AG208" s="286"/>
      <c r="AH208" s="286"/>
      <c r="AI208" s="286"/>
      <c r="AJ208" s="286"/>
      <c r="AK208" s="286"/>
      <c r="AL208" s="286"/>
      <c r="AM208" s="286"/>
      <c r="AN208" s="286"/>
      <c r="AO208" s="286"/>
      <c r="AP208" s="286"/>
      <c r="AQ208" s="286"/>
    </row>
    <row r="209" spans="3:43" ht="12.75">
      <c r="C209" s="286"/>
      <c r="D209" s="286"/>
      <c r="E209" s="286"/>
      <c r="F209" s="286"/>
      <c r="G209" s="287"/>
      <c r="H209" s="286"/>
      <c r="I209" s="286"/>
      <c r="J209" s="288"/>
      <c r="K209" s="286"/>
      <c r="L209" s="286"/>
      <c r="M209" s="288"/>
      <c r="N209" s="288"/>
      <c r="O209" s="288"/>
      <c r="P209" s="288"/>
      <c r="Q209" s="288"/>
      <c r="R209" s="288"/>
      <c r="S209" s="288"/>
      <c r="T209" s="288"/>
      <c r="U209" s="286"/>
      <c r="V209" s="286"/>
      <c r="W209" s="286"/>
      <c r="X209" s="286"/>
      <c r="Y209" s="286"/>
      <c r="Z209" s="286"/>
      <c r="AA209" s="286"/>
      <c r="AB209" s="286"/>
      <c r="AC209" s="286"/>
      <c r="AD209" s="286"/>
      <c r="AE209" s="286"/>
      <c r="AF209" s="286"/>
      <c r="AG209" s="286"/>
      <c r="AH209" s="286"/>
      <c r="AI209" s="286"/>
      <c r="AJ209" s="286"/>
      <c r="AK209" s="286"/>
      <c r="AL209" s="286"/>
      <c r="AM209" s="286"/>
      <c r="AN209" s="286"/>
      <c r="AO209" s="286"/>
      <c r="AP209" s="286"/>
      <c r="AQ209" s="286"/>
    </row>
    <row r="210" spans="3:43" ht="12.75">
      <c r="C210" s="286"/>
      <c r="D210" s="286"/>
      <c r="E210" s="286"/>
      <c r="F210" s="286"/>
      <c r="G210" s="287"/>
      <c r="H210" s="286"/>
      <c r="I210" s="286"/>
      <c r="J210" s="288"/>
      <c r="K210" s="286"/>
      <c r="L210" s="286"/>
      <c r="M210" s="288"/>
      <c r="N210" s="288"/>
      <c r="O210" s="288"/>
      <c r="P210" s="288"/>
      <c r="Q210" s="288"/>
      <c r="R210" s="288"/>
      <c r="S210" s="288"/>
      <c r="T210" s="288"/>
      <c r="U210" s="286"/>
      <c r="V210" s="286"/>
      <c r="W210" s="286"/>
      <c r="X210" s="286"/>
      <c r="Y210" s="286"/>
      <c r="Z210" s="286"/>
      <c r="AA210" s="286"/>
      <c r="AB210" s="286"/>
      <c r="AC210" s="286"/>
      <c r="AD210" s="286"/>
      <c r="AE210" s="286"/>
      <c r="AF210" s="286"/>
      <c r="AG210" s="286"/>
      <c r="AH210" s="286"/>
      <c r="AI210" s="286"/>
      <c r="AJ210" s="286"/>
      <c r="AK210" s="286"/>
      <c r="AL210" s="286"/>
      <c r="AM210" s="286"/>
      <c r="AN210" s="286"/>
      <c r="AO210" s="286"/>
      <c r="AP210" s="286"/>
      <c r="AQ210" s="286"/>
    </row>
    <row r="211" spans="3:43" ht="12.75">
      <c r="C211" s="286"/>
      <c r="D211" s="286"/>
      <c r="E211" s="286"/>
      <c r="F211" s="286"/>
      <c r="G211" s="287"/>
      <c r="H211" s="286"/>
      <c r="I211" s="286"/>
      <c r="J211" s="288"/>
      <c r="K211" s="286"/>
      <c r="L211" s="286"/>
      <c r="M211" s="288"/>
      <c r="N211" s="288"/>
      <c r="O211" s="288"/>
      <c r="P211" s="288"/>
      <c r="Q211" s="288"/>
      <c r="R211" s="288"/>
      <c r="S211" s="288"/>
      <c r="T211" s="288"/>
      <c r="U211" s="286"/>
      <c r="V211" s="286"/>
      <c r="W211" s="286"/>
      <c r="X211" s="286"/>
      <c r="Y211" s="286"/>
      <c r="Z211" s="286"/>
      <c r="AA211" s="286"/>
      <c r="AB211" s="286"/>
      <c r="AC211" s="286"/>
      <c r="AD211" s="286"/>
      <c r="AE211" s="286"/>
      <c r="AF211" s="286"/>
      <c r="AG211" s="286"/>
      <c r="AH211" s="286"/>
      <c r="AI211" s="286"/>
      <c r="AJ211" s="286"/>
      <c r="AK211" s="286"/>
      <c r="AL211" s="286"/>
      <c r="AM211" s="286"/>
      <c r="AN211" s="286"/>
      <c r="AO211" s="286"/>
      <c r="AP211" s="286"/>
      <c r="AQ211" s="286"/>
    </row>
    <row r="212" spans="3:43" ht="12.75">
      <c r="C212" s="286"/>
      <c r="D212" s="286"/>
      <c r="E212" s="286"/>
      <c r="F212" s="286"/>
      <c r="G212" s="287"/>
      <c r="H212" s="286"/>
      <c r="I212" s="286"/>
      <c r="J212" s="288"/>
      <c r="K212" s="286"/>
      <c r="L212" s="286"/>
      <c r="M212" s="288"/>
      <c r="N212" s="288"/>
      <c r="O212" s="288"/>
      <c r="P212" s="288"/>
      <c r="Q212" s="288"/>
      <c r="R212" s="288"/>
      <c r="S212" s="288"/>
      <c r="T212" s="288"/>
      <c r="U212" s="286"/>
      <c r="V212" s="286"/>
      <c r="W212" s="286"/>
      <c r="X212" s="286"/>
      <c r="Y212" s="286"/>
      <c r="Z212" s="286"/>
      <c r="AA212" s="286"/>
      <c r="AB212" s="286"/>
      <c r="AC212" s="286"/>
      <c r="AD212" s="286"/>
      <c r="AE212" s="286"/>
      <c r="AF212" s="286"/>
      <c r="AG212" s="286"/>
      <c r="AH212" s="286"/>
      <c r="AI212" s="286"/>
      <c r="AJ212" s="286"/>
      <c r="AK212" s="286"/>
      <c r="AL212" s="286"/>
      <c r="AM212" s="286"/>
      <c r="AN212" s="286"/>
      <c r="AO212" s="286"/>
      <c r="AP212" s="286"/>
      <c r="AQ212" s="286"/>
    </row>
    <row r="213" spans="3:43" ht="12.75">
      <c r="C213" s="286"/>
      <c r="D213" s="286"/>
      <c r="E213" s="286"/>
      <c r="F213" s="286"/>
      <c r="G213" s="287"/>
      <c r="H213" s="286"/>
      <c r="I213" s="286"/>
      <c r="J213" s="288"/>
      <c r="K213" s="286"/>
      <c r="L213" s="286"/>
      <c r="M213" s="288"/>
      <c r="N213" s="288"/>
      <c r="O213" s="288"/>
      <c r="P213" s="288"/>
      <c r="Q213" s="288"/>
      <c r="R213" s="288"/>
      <c r="S213" s="288"/>
      <c r="T213" s="288"/>
      <c r="U213" s="286"/>
      <c r="V213" s="286"/>
      <c r="W213" s="286"/>
      <c r="X213" s="286"/>
      <c r="Y213" s="286"/>
      <c r="Z213" s="286"/>
      <c r="AA213" s="286"/>
      <c r="AB213" s="286"/>
      <c r="AC213" s="286"/>
      <c r="AD213" s="286"/>
      <c r="AE213" s="286"/>
      <c r="AF213" s="286"/>
      <c r="AG213" s="286"/>
      <c r="AH213" s="286"/>
      <c r="AI213" s="286"/>
      <c r="AJ213" s="286"/>
      <c r="AK213" s="286"/>
      <c r="AL213" s="286"/>
      <c r="AM213" s="286"/>
      <c r="AN213" s="286"/>
      <c r="AO213" s="286"/>
      <c r="AP213" s="286"/>
      <c r="AQ213" s="286"/>
    </row>
    <row r="214" spans="3:43" ht="12.75">
      <c r="C214" s="286"/>
      <c r="D214" s="286"/>
      <c r="E214" s="286"/>
      <c r="F214" s="286"/>
      <c r="G214" s="287"/>
      <c r="H214" s="286"/>
      <c r="I214" s="286"/>
      <c r="J214" s="288"/>
      <c r="K214" s="286"/>
      <c r="L214" s="286"/>
      <c r="M214" s="288"/>
      <c r="N214" s="288"/>
      <c r="O214" s="288"/>
      <c r="P214" s="288"/>
      <c r="Q214" s="288"/>
      <c r="R214" s="288"/>
      <c r="S214" s="288"/>
      <c r="T214" s="288"/>
      <c r="U214" s="286"/>
      <c r="V214" s="286"/>
      <c r="W214" s="286"/>
      <c r="X214" s="286"/>
      <c r="Y214" s="286"/>
      <c r="Z214" s="286"/>
      <c r="AA214" s="286"/>
      <c r="AB214" s="286"/>
      <c r="AC214" s="286"/>
      <c r="AD214" s="286"/>
      <c r="AE214" s="286"/>
      <c r="AF214" s="286"/>
      <c r="AG214" s="286"/>
      <c r="AH214" s="286"/>
      <c r="AI214" s="286"/>
      <c r="AJ214" s="286"/>
      <c r="AK214" s="286"/>
      <c r="AL214" s="286"/>
      <c r="AM214" s="286"/>
      <c r="AN214" s="286"/>
      <c r="AO214" s="286"/>
      <c r="AP214" s="286"/>
      <c r="AQ214" s="286"/>
    </row>
    <row r="215" spans="3:43" ht="12.75">
      <c r="C215" s="286"/>
      <c r="D215" s="286"/>
      <c r="E215" s="286"/>
      <c r="F215" s="286"/>
      <c r="G215" s="287"/>
      <c r="H215" s="286"/>
      <c r="I215" s="286"/>
      <c r="J215" s="288"/>
      <c r="K215" s="286"/>
      <c r="L215" s="286"/>
      <c r="M215" s="288"/>
      <c r="N215" s="288"/>
      <c r="O215" s="288"/>
      <c r="P215" s="288"/>
      <c r="Q215" s="288"/>
      <c r="R215" s="288"/>
      <c r="S215" s="288"/>
      <c r="T215" s="288"/>
      <c r="U215" s="286"/>
      <c r="V215" s="286"/>
      <c r="W215" s="286"/>
      <c r="X215" s="286"/>
      <c r="Y215" s="286"/>
      <c r="Z215" s="286"/>
      <c r="AA215" s="286"/>
      <c r="AB215" s="286"/>
      <c r="AC215" s="286"/>
      <c r="AD215" s="286"/>
      <c r="AE215" s="286"/>
      <c r="AF215" s="286"/>
      <c r="AG215" s="286"/>
      <c r="AH215" s="286"/>
      <c r="AI215" s="286"/>
      <c r="AJ215" s="286"/>
      <c r="AK215" s="286"/>
      <c r="AL215" s="286"/>
      <c r="AM215" s="286"/>
      <c r="AN215" s="286"/>
      <c r="AO215" s="286"/>
      <c r="AP215" s="286"/>
      <c r="AQ215" s="286"/>
    </row>
    <row r="216" spans="3:43" ht="12.75">
      <c r="C216" s="286"/>
      <c r="D216" s="286"/>
      <c r="E216" s="286"/>
      <c r="F216" s="286"/>
      <c r="G216" s="287"/>
      <c r="H216" s="286"/>
      <c r="I216" s="286"/>
      <c r="J216" s="288"/>
      <c r="K216" s="286"/>
      <c r="L216" s="286"/>
      <c r="M216" s="288"/>
      <c r="N216" s="288"/>
      <c r="O216" s="288"/>
      <c r="P216" s="288"/>
      <c r="Q216" s="288"/>
      <c r="R216" s="288"/>
      <c r="S216" s="288"/>
      <c r="T216" s="288"/>
      <c r="U216" s="286"/>
      <c r="V216" s="286"/>
      <c r="W216" s="286"/>
      <c r="X216" s="286"/>
      <c r="Y216" s="286"/>
      <c r="Z216" s="286"/>
      <c r="AA216" s="286"/>
      <c r="AB216" s="286"/>
      <c r="AC216" s="286"/>
      <c r="AD216" s="286"/>
      <c r="AE216" s="286"/>
      <c r="AF216" s="286"/>
      <c r="AG216" s="286"/>
      <c r="AH216" s="286"/>
      <c r="AI216" s="286"/>
      <c r="AJ216" s="286"/>
      <c r="AK216" s="286"/>
      <c r="AL216" s="286"/>
      <c r="AM216" s="286"/>
      <c r="AN216" s="286"/>
      <c r="AO216" s="286"/>
      <c r="AP216" s="286"/>
      <c r="AQ216" s="286"/>
    </row>
    <row r="217" spans="3:43" ht="12.75">
      <c r="C217" s="286"/>
      <c r="D217" s="286"/>
      <c r="E217" s="286"/>
      <c r="F217" s="286"/>
      <c r="G217" s="287"/>
      <c r="H217" s="286"/>
      <c r="I217" s="286"/>
      <c r="J217" s="288"/>
      <c r="K217" s="286"/>
      <c r="L217" s="286"/>
      <c r="M217" s="288"/>
      <c r="N217" s="288"/>
      <c r="O217" s="288"/>
      <c r="P217" s="288"/>
      <c r="Q217" s="288"/>
      <c r="R217" s="288"/>
      <c r="S217" s="288"/>
      <c r="T217" s="288"/>
      <c r="U217" s="286"/>
      <c r="V217" s="286"/>
      <c r="W217" s="286"/>
      <c r="X217" s="286"/>
      <c r="Y217" s="286"/>
      <c r="Z217" s="286"/>
      <c r="AA217" s="286"/>
      <c r="AB217" s="286"/>
      <c r="AC217" s="286"/>
      <c r="AD217" s="286"/>
      <c r="AE217" s="286"/>
      <c r="AF217" s="286"/>
      <c r="AG217" s="286"/>
      <c r="AH217" s="286"/>
      <c r="AI217" s="286"/>
      <c r="AJ217" s="286"/>
      <c r="AK217" s="286"/>
      <c r="AL217" s="286"/>
      <c r="AM217" s="286"/>
      <c r="AN217" s="286"/>
      <c r="AO217" s="286"/>
      <c r="AP217" s="286"/>
      <c r="AQ217" s="286"/>
    </row>
    <row r="218" spans="3:43" ht="12.75">
      <c r="C218" s="286"/>
      <c r="D218" s="286"/>
      <c r="E218" s="286"/>
      <c r="F218" s="286"/>
      <c r="G218" s="287"/>
      <c r="H218" s="286"/>
      <c r="I218" s="286"/>
      <c r="J218" s="288"/>
      <c r="K218" s="286"/>
      <c r="L218" s="286"/>
      <c r="M218" s="288"/>
      <c r="N218" s="288"/>
      <c r="O218" s="288"/>
      <c r="P218" s="288"/>
      <c r="Q218" s="288"/>
      <c r="R218" s="288"/>
      <c r="S218" s="288"/>
      <c r="T218" s="288"/>
      <c r="U218" s="286"/>
      <c r="V218" s="286"/>
      <c r="W218" s="286"/>
      <c r="X218" s="286"/>
      <c r="Y218" s="286"/>
      <c r="Z218" s="286"/>
      <c r="AA218" s="286"/>
      <c r="AB218" s="286"/>
      <c r="AC218" s="286"/>
      <c r="AD218" s="286"/>
      <c r="AE218" s="286"/>
      <c r="AF218" s="286"/>
      <c r="AG218" s="286"/>
      <c r="AH218" s="286"/>
      <c r="AI218" s="286"/>
      <c r="AJ218" s="286"/>
      <c r="AK218" s="286"/>
      <c r="AL218" s="286"/>
      <c r="AM218" s="286"/>
      <c r="AN218" s="286"/>
      <c r="AO218" s="286"/>
      <c r="AP218" s="286"/>
      <c r="AQ218" s="286"/>
    </row>
    <row r="219" spans="3:43" ht="12.75">
      <c r="C219" s="286"/>
      <c r="D219" s="286"/>
      <c r="E219" s="286"/>
      <c r="F219" s="286"/>
      <c r="G219" s="287"/>
      <c r="H219" s="286"/>
      <c r="I219" s="286"/>
      <c r="J219" s="288"/>
      <c r="K219" s="286"/>
      <c r="L219" s="286"/>
      <c r="M219" s="288"/>
      <c r="N219" s="288"/>
      <c r="O219" s="288"/>
      <c r="P219" s="288"/>
      <c r="Q219" s="288"/>
      <c r="R219" s="288"/>
      <c r="S219" s="288"/>
      <c r="T219" s="288"/>
      <c r="U219" s="286"/>
      <c r="V219" s="286"/>
      <c r="W219" s="286"/>
      <c r="X219" s="286"/>
      <c r="Y219" s="286"/>
      <c r="Z219" s="286"/>
      <c r="AA219" s="286"/>
      <c r="AB219" s="286"/>
      <c r="AC219" s="286"/>
      <c r="AD219" s="286"/>
      <c r="AE219" s="286"/>
      <c r="AF219" s="286"/>
      <c r="AG219" s="286"/>
      <c r="AH219" s="286"/>
      <c r="AI219" s="286"/>
      <c r="AJ219" s="286"/>
      <c r="AK219" s="286"/>
      <c r="AL219" s="286"/>
      <c r="AM219" s="286"/>
      <c r="AN219" s="286"/>
      <c r="AO219" s="286"/>
      <c r="AP219" s="286"/>
      <c r="AQ219" s="286"/>
    </row>
    <row r="220" spans="3:43" ht="12.75">
      <c r="C220" s="286"/>
      <c r="D220" s="286"/>
      <c r="E220" s="286"/>
      <c r="F220" s="286"/>
      <c r="G220" s="287"/>
      <c r="H220" s="286"/>
      <c r="I220" s="286"/>
      <c r="J220" s="288"/>
      <c r="K220" s="286"/>
      <c r="L220" s="286"/>
      <c r="M220" s="288"/>
      <c r="N220" s="288"/>
      <c r="O220" s="288"/>
      <c r="P220" s="288"/>
      <c r="Q220" s="288"/>
      <c r="R220" s="288"/>
      <c r="S220" s="288"/>
      <c r="T220" s="288"/>
      <c r="U220" s="286"/>
      <c r="V220" s="286"/>
      <c r="W220" s="286"/>
      <c r="X220" s="286"/>
      <c r="Y220" s="286"/>
      <c r="Z220" s="286"/>
      <c r="AA220" s="286"/>
      <c r="AB220" s="286"/>
      <c r="AC220" s="286"/>
      <c r="AD220" s="286"/>
      <c r="AE220" s="286"/>
      <c r="AF220" s="286"/>
      <c r="AG220" s="286"/>
      <c r="AH220" s="286"/>
      <c r="AI220" s="286"/>
      <c r="AJ220" s="286"/>
      <c r="AK220" s="286"/>
      <c r="AL220" s="286"/>
      <c r="AM220" s="286"/>
      <c r="AN220" s="286"/>
      <c r="AO220" s="286"/>
      <c r="AP220" s="286"/>
      <c r="AQ220" s="286"/>
    </row>
    <row r="221" spans="3:43" ht="12.75">
      <c r="C221" s="286"/>
      <c r="D221" s="286"/>
      <c r="E221" s="286"/>
      <c r="F221" s="286"/>
      <c r="G221" s="287"/>
      <c r="H221" s="286"/>
      <c r="I221" s="286"/>
      <c r="J221" s="288"/>
      <c r="K221" s="286"/>
      <c r="L221" s="286"/>
      <c r="M221" s="288"/>
      <c r="N221" s="288"/>
      <c r="O221" s="288"/>
      <c r="P221" s="288"/>
      <c r="Q221" s="288"/>
      <c r="R221" s="288"/>
      <c r="S221" s="288"/>
      <c r="T221" s="288"/>
      <c r="U221" s="286"/>
      <c r="V221" s="286"/>
      <c r="W221" s="286"/>
      <c r="X221" s="286"/>
      <c r="Y221" s="286"/>
      <c r="Z221" s="286"/>
      <c r="AA221" s="286"/>
      <c r="AB221" s="286"/>
      <c r="AC221" s="286"/>
      <c r="AD221" s="286"/>
      <c r="AE221" s="286"/>
      <c r="AF221" s="286"/>
      <c r="AG221" s="286"/>
      <c r="AH221" s="286"/>
      <c r="AI221" s="286"/>
      <c r="AJ221" s="286"/>
      <c r="AK221" s="286"/>
      <c r="AL221" s="286"/>
      <c r="AM221" s="286"/>
      <c r="AN221" s="286"/>
      <c r="AO221" s="286"/>
      <c r="AP221" s="286"/>
      <c r="AQ221" s="286"/>
    </row>
    <row r="222" spans="3:43" ht="12.75">
      <c r="C222" s="286"/>
      <c r="D222" s="286"/>
      <c r="E222" s="286"/>
      <c r="F222" s="286"/>
      <c r="G222" s="287"/>
      <c r="H222" s="286"/>
      <c r="I222" s="286"/>
      <c r="J222" s="288"/>
      <c r="K222" s="286"/>
      <c r="L222" s="286"/>
      <c r="M222" s="288"/>
      <c r="N222" s="288"/>
      <c r="O222" s="288"/>
      <c r="P222" s="288"/>
      <c r="Q222" s="288"/>
      <c r="R222" s="288"/>
      <c r="S222" s="288"/>
      <c r="T222" s="288"/>
      <c r="U222" s="286"/>
      <c r="V222" s="286"/>
      <c r="W222" s="286"/>
      <c r="X222" s="286"/>
      <c r="Y222" s="286"/>
      <c r="Z222" s="286"/>
      <c r="AA222" s="286"/>
      <c r="AB222" s="286"/>
      <c r="AC222" s="286"/>
      <c r="AD222" s="286"/>
      <c r="AE222" s="286"/>
      <c r="AF222" s="286"/>
      <c r="AG222" s="286"/>
      <c r="AH222" s="286"/>
      <c r="AI222" s="286"/>
      <c r="AJ222" s="286"/>
      <c r="AK222" s="286"/>
      <c r="AL222" s="286"/>
      <c r="AM222" s="286"/>
      <c r="AN222" s="286"/>
      <c r="AO222" s="286"/>
      <c r="AP222" s="286"/>
      <c r="AQ222" s="286"/>
    </row>
    <row r="223" spans="3:43" ht="12.75">
      <c r="C223" s="286"/>
      <c r="D223" s="286"/>
      <c r="E223" s="286"/>
      <c r="F223" s="286"/>
      <c r="G223" s="287"/>
      <c r="H223" s="286"/>
      <c r="I223" s="286"/>
      <c r="J223" s="288"/>
      <c r="K223" s="286"/>
      <c r="L223" s="286"/>
      <c r="M223" s="288"/>
      <c r="N223" s="288"/>
      <c r="O223" s="288"/>
      <c r="P223" s="288"/>
      <c r="Q223" s="288"/>
      <c r="R223" s="288"/>
      <c r="S223" s="288"/>
      <c r="T223" s="288"/>
      <c r="U223" s="286"/>
      <c r="V223" s="286"/>
      <c r="W223" s="286"/>
      <c r="X223" s="286"/>
      <c r="Y223" s="286"/>
      <c r="Z223" s="286"/>
      <c r="AA223" s="286"/>
      <c r="AB223" s="286"/>
      <c r="AC223" s="286"/>
      <c r="AD223" s="286"/>
      <c r="AE223" s="286"/>
      <c r="AF223" s="286"/>
      <c r="AG223" s="286"/>
      <c r="AH223" s="286"/>
      <c r="AI223" s="286"/>
      <c r="AJ223" s="286"/>
      <c r="AK223" s="286"/>
      <c r="AL223" s="286"/>
      <c r="AM223" s="286"/>
      <c r="AN223" s="286"/>
      <c r="AO223" s="286"/>
      <c r="AP223" s="286"/>
      <c r="AQ223" s="286"/>
    </row>
    <row r="224" spans="3:43" ht="12.75">
      <c r="C224" s="286"/>
      <c r="D224" s="286"/>
      <c r="E224" s="286"/>
      <c r="F224" s="286"/>
      <c r="G224" s="287"/>
      <c r="H224" s="286"/>
      <c r="I224" s="286"/>
      <c r="J224" s="288"/>
      <c r="K224" s="286"/>
      <c r="L224" s="286"/>
      <c r="M224" s="288"/>
      <c r="N224" s="288"/>
      <c r="O224" s="288"/>
      <c r="P224" s="288"/>
      <c r="Q224" s="288"/>
      <c r="R224" s="288"/>
      <c r="S224" s="288"/>
      <c r="T224" s="288"/>
      <c r="U224" s="286"/>
      <c r="V224" s="286"/>
      <c r="W224" s="286"/>
      <c r="X224" s="286"/>
      <c r="Y224" s="286"/>
      <c r="Z224" s="286"/>
      <c r="AA224" s="286"/>
      <c r="AB224" s="286"/>
      <c r="AC224" s="286"/>
      <c r="AD224" s="286"/>
      <c r="AE224" s="286"/>
      <c r="AF224" s="286"/>
      <c r="AG224" s="286"/>
      <c r="AH224" s="286"/>
      <c r="AI224" s="286"/>
      <c r="AJ224" s="286"/>
      <c r="AK224" s="286"/>
      <c r="AL224" s="286"/>
      <c r="AM224" s="286"/>
      <c r="AN224" s="286"/>
      <c r="AO224" s="286"/>
      <c r="AP224" s="286"/>
      <c r="AQ224" s="286"/>
    </row>
    <row r="225" spans="3:43" ht="12.75">
      <c r="C225" s="286"/>
      <c r="D225" s="286"/>
      <c r="E225" s="286"/>
      <c r="F225" s="286"/>
      <c r="G225" s="287"/>
      <c r="H225" s="286"/>
      <c r="I225" s="286"/>
      <c r="J225" s="288"/>
      <c r="K225" s="286"/>
      <c r="L225" s="286"/>
      <c r="M225" s="288"/>
      <c r="N225" s="288"/>
      <c r="O225" s="288"/>
      <c r="P225" s="288"/>
      <c r="Q225" s="288"/>
      <c r="R225" s="288"/>
      <c r="S225" s="288"/>
      <c r="T225" s="288"/>
      <c r="U225" s="286"/>
      <c r="V225" s="286"/>
      <c r="W225" s="286"/>
      <c r="X225" s="286"/>
      <c r="Y225" s="286"/>
      <c r="Z225" s="286"/>
      <c r="AA225" s="286"/>
      <c r="AB225" s="286"/>
      <c r="AC225" s="286"/>
      <c r="AD225" s="286"/>
      <c r="AE225" s="286"/>
      <c r="AF225" s="286"/>
      <c r="AG225" s="286"/>
      <c r="AH225" s="286"/>
      <c r="AI225" s="286"/>
      <c r="AJ225" s="286"/>
      <c r="AK225" s="286"/>
      <c r="AL225" s="286"/>
      <c r="AM225" s="286"/>
      <c r="AN225" s="286"/>
      <c r="AO225" s="286"/>
      <c r="AP225" s="286"/>
      <c r="AQ225" s="286"/>
    </row>
    <row r="226" spans="3:43" ht="12.75">
      <c r="C226" s="286"/>
      <c r="D226" s="286"/>
      <c r="E226" s="286"/>
      <c r="F226" s="286"/>
      <c r="G226" s="287"/>
      <c r="H226" s="286"/>
      <c r="I226" s="286"/>
      <c r="J226" s="288"/>
      <c r="K226" s="286"/>
      <c r="L226" s="286"/>
      <c r="M226" s="288"/>
      <c r="N226" s="288"/>
      <c r="O226" s="288"/>
      <c r="P226" s="288"/>
      <c r="Q226" s="288"/>
      <c r="R226" s="288"/>
      <c r="S226" s="288"/>
      <c r="T226" s="288"/>
      <c r="U226" s="286"/>
      <c r="V226" s="286"/>
      <c r="W226" s="286"/>
      <c r="X226" s="286"/>
      <c r="Y226" s="286"/>
      <c r="Z226" s="286"/>
      <c r="AA226" s="286"/>
      <c r="AB226" s="286"/>
      <c r="AC226" s="286"/>
      <c r="AD226" s="286"/>
      <c r="AE226" s="286"/>
      <c r="AF226" s="286"/>
      <c r="AG226" s="286"/>
      <c r="AH226" s="286"/>
      <c r="AI226" s="286"/>
      <c r="AJ226" s="286"/>
      <c r="AK226" s="286"/>
      <c r="AL226" s="286"/>
      <c r="AM226" s="286"/>
      <c r="AN226" s="286"/>
      <c r="AO226" s="286"/>
      <c r="AP226" s="286"/>
      <c r="AQ226" s="286"/>
    </row>
    <row r="227" spans="3:43" ht="12.75">
      <c r="C227" s="286"/>
      <c r="D227" s="286"/>
      <c r="E227" s="286"/>
      <c r="F227" s="286"/>
      <c r="G227" s="287"/>
      <c r="H227" s="286"/>
      <c r="I227" s="286"/>
      <c r="J227" s="288"/>
      <c r="K227" s="286"/>
      <c r="L227" s="286"/>
      <c r="M227" s="288"/>
      <c r="N227" s="288"/>
      <c r="O227" s="288"/>
      <c r="P227" s="288"/>
      <c r="Q227" s="288"/>
      <c r="R227" s="288"/>
      <c r="S227" s="288"/>
      <c r="T227" s="288"/>
      <c r="U227" s="286"/>
      <c r="V227" s="286"/>
      <c r="W227" s="286"/>
      <c r="X227" s="286"/>
      <c r="Y227" s="286"/>
      <c r="Z227" s="286"/>
      <c r="AA227" s="286"/>
      <c r="AB227" s="286"/>
      <c r="AC227" s="286"/>
      <c r="AD227" s="286"/>
      <c r="AE227" s="286"/>
      <c r="AF227" s="286"/>
      <c r="AG227" s="286"/>
      <c r="AH227" s="286"/>
      <c r="AI227" s="286"/>
      <c r="AJ227" s="286"/>
      <c r="AK227" s="286"/>
      <c r="AL227" s="286"/>
      <c r="AM227" s="286"/>
      <c r="AN227" s="286"/>
      <c r="AO227" s="286"/>
      <c r="AP227" s="286"/>
      <c r="AQ227" s="286"/>
    </row>
    <row r="228" spans="3:43" ht="12.75">
      <c r="C228" s="286"/>
      <c r="D228" s="286"/>
      <c r="E228" s="286"/>
      <c r="F228" s="286"/>
      <c r="G228" s="287"/>
      <c r="H228" s="286"/>
      <c r="I228" s="286"/>
      <c r="J228" s="288"/>
      <c r="K228" s="286"/>
      <c r="L228" s="286"/>
      <c r="M228" s="288"/>
      <c r="N228" s="288"/>
      <c r="O228" s="288"/>
      <c r="P228" s="288"/>
      <c r="Q228" s="288"/>
      <c r="R228" s="288"/>
      <c r="S228" s="288"/>
      <c r="T228" s="288"/>
      <c r="U228" s="286"/>
      <c r="V228" s="286"/>
      <c r="W228" s="286"/>
      <c r="X228" s="286"/>
      <c r="Y228" s="286"/>
      <c r="Z228" s="286"/>
      <c r="AA228" s="286"/>
      <c r="AB228" s="286"/>
      <c r="AC228" s="286"/>
      <c r="AD228" s="286"/>
      <c r="AE228" s="286"/>
      <c r="AF228" s="286"/>
      <c r="AG228" s="286"/>
      <c r="AH228" s="286"/>
      <c r="AI228" s="286"/>
      <c r="AJ228" s="286"/>
      <c r="AK228" s="286"/>
      <c r="AL228" s="286"/>
      <c r="AM228" s="286"/>
      <c r="AN228" s="286"/>
      <c r="AO228" s="286"/>
      <c r="AP228" s="286"/>
      <c r="AQ228" s="286"/>
    </row>
    <row r="229" spans="3:43" ht="12.75">
      <c r="C229" s="286"/>
      <c r="D229" s="286"/>
      <c r="E229" s="286"/>
      <c r="F229" s="286"/>
      <c r="G229" s="287"/>
      <c r="H229" s="286"/>
      <c r="I229" s="286"/>
      <c r="J229" s="288"/>
      <c r="K229" s="286"/>
      <c r="L229" s="286"/>
      <c r="M229" s="288"/>
      <c r="N229" s="288"/>
      <c r="O229" s="288"/>
      <c r="P229" s="288"/>
      <c r="Q229" s="288"/>
      <c r="R229" s="288"/>
      <c r="S229" s="288"/>
      <c r="T229" s="288"/>
      <c r="U229" s="286"/>
      <c r="V229" s="286"/>
      <c r="W229" s="286"/>
      <c r="X229" s="286"/>
      <c r="Y229" s="286"/>
      <c r="Z229" s="286"/>
      <c r="AA229" s="286"/>
      <c r="AB229" s="286"/>
      <c r="AC229" s="286"/>
      <c r="AD229" s="286"/>
      <c r="AE229" s="286"/>
      <c r="AF229" s="286"/>
      <c r="AG229" s="286"/>
      <c r="AH229" s="286"/>
      <c r="AI229" s="286"/>
      <c r="AJ229" s="286"/>
      <c r="AK229" s="286"/>
      <c r="AL229" s="286"/>
      <c r="AM229" s="286"/>
      <c r="AN229" s="286"/>
      <c r="AO229" s="286"/>
      <c r="AP229" s="286"/>
      <c r="AQ229" s="286"/>
    </row>
    <row r="230" spans="3:43" ht="12.75">
      <c r="C230" s="286"/>
      <c r="D230" s="286"/>
      <c r="E230" s="286"/>
      <c r="F230" s="286"/>
      <c r="G230" s="287"/>
      <c r="H230" s="286"/>
      <c r="I230" s="286"/>
      <c r="J230" s="288"/>
      <c r="K230" s="286"/>
      <c r="L230" s="286"/>
      <c r="M230" s="288"/>
      <c r="N230" s="288"/>
      <c r="O230" s="288"/>
      <c r="P230" s="288"/>
      <c r="Q230" s="288"/>
      <c r="R230" s="288"/>
      <c r="S230" s="288"/>
      <c r="T230" s="288"/>
      <c r="U230" s="286"/>
      <c r="V230" s="286"/>
      <c r="W230" s="286"/>
      <c r="X230" s="286"/>
      <c r="Y230" s="286"/>
      <c r="Z230" s="286"/>
      <c r="AA230" s="286"/>
      <c r="AB230" s="286"/>
      <c r="AC230" s="286"/>
      <c r="AD230" s="286"/>
      <c r="AE230" s="286"/>
      <c r="AF230" s="286"/>
      <c r="AG230" s="286"/>
      <c r="AH230" s="286"/>
      <c r="AI230" s="286"/>
      <c r="AJ230" s="286"/>
      <c r="AK230" s="286"/>
      <c r="AL230" s="286"/>
      <c r="AM230" s="286"/>
      <c r="AN230" s="286"/>
      <c r="AO230" s="286"/>
      <c r="AP230" s="286"/>
      <c r="AQ230" s="286"/>
    </row>
    <row r="231" spans="3:43" ht="12.75">
      <c r="C231" s="286"/>
      <c r="D231" s="286"/>
      <c r="E231" s="286"/>
      <c r="F231" s="286"/>
      <c r="G231" s="287"/>
      <c r="H231" s="286"/>
      <c r="I231" s="286"/>
      <c r="J231" s="288"/>
      <c r="K231" s="286"/>
      <c r="L231" s="286"/>
      <c r="M231" s="288"/>
      <c r="N231" s="288"/>
      <c r="O231" s="288"/>
      <c r="P231" s="288"/>
      <c r="Q231" s="288"/>
      <c r="R231" s="288"/>
      <c r="S231" s="288"/>
      <c r="T231" s="288"/>
      <c r="U231" s="286"/>
      <c r="V231" s="286"/>
      <c r="W231" s="286"/>
      <c r="X231" s="286"/>
      <c r="Y231" s="286"/>
      <c r="Z231" s="286"/>
      <c r="AA231" s="286"/>
      <c r="AB231" s="286"/>
      <c r="AC231" s="286"/>
      <c r="AD231" s="286"/>
      <c r="AE231" s="286"/>
      <c r="AF231" s="286"/>
      <c r="AG231" s="286"/>
      <c r="AH231" s="286"/>
      <c r="AI231" s="286"/>
      <c r="AJ231" s="286"/>
      <c r="AK231" s="286"/>
      <c r="AL231" s="286"/>
      <c r="AM231" s="286"/>
      <c r="AN231" s="286"/>
      <c r="AO231" s="286"/>
      <c r="AP231" s="286"/>
      <c r="AQ231" s="286"/>
    </row>
    <row r="232" spans="3:43" ht="12.75">
      <c r="C232" s="286"/>
      <c r="D232" s="286"/>
      <c r="E232" s="286"/>
      <c r="F232" s="286"/>
      <c r="G232" s="287"/>
      <c r="H232" s="286"/>
      <c r="I232" s="286"/>
      <c r="J232" s="288"/>
      <c r="K232" s="286"/>
      <c r="L232" s="286"/>
      <c r="M232" s="288"/>
      <c r="N232" s="288"/>
      <c r="O232" s="288"/>
      <c r="P232" s="288"/>
      <c r="Q232" s="288"/>
      <c r="R232" s="288"/>
      <c r="S232" s="288"/>
      <c r="T232" s="288"/>
      <c r="U232" s="286"/>
      <c r="V232" s="286"/>
      <c r="W232" s="286"/>
      <c r="X232" s="286"/>
      <c r="Y232" s="286"/>
      <c r="Z232" s="286"/>
      <c r="AA232" s="286"/>
      <c r="AB232" s="286"/>
      <c r="AC232" s="286"/>
      <c r="AD232" s="286"/>
      <c r="AE232" s="286"/>
      <c r="AF232" s="286"/>
      <c r="AG232" s="286"/>
      <c r="AH232" s="286"/>
      <c r="AI232" s="286"/>
      <c r="AJ232" s="286"/>
      <c r="AK232" s="286"/>
      <c r="AL232" s="286"/>
      <c r="AM232" s="286"/>
      <c r="AN232" s="286"/>
      <c r="AO232" s="286"/>
      <c r="AP232" s="286"/>
      <c r="AQ232" s="286"/>
    </row>
    <row r="233" spans="3:43" ht="12.75">
      <c r="C233" s="286"/>
      <c r="D233" s="286"/>
      <c r="E233" s="286"/>
      <c r="F233" s="286"/>
      <c r="G233" s="287"/>
      <c r="H233" s="286"/>
      <c r="I233" s="286"/>
      <c r="J233" s="288"/>
      <c r="K233" s="286"/>
      <c r="L233" s="286"/>
      <c r="M233" s="288"/>
      <c r="N233" s="288"/>
      <c r="O233" s="288"/>
      <c r="P233" s="288"/>
      <c r="Q233" s="288"/>
      <c r="R233" s="288"/>
      <c r="S233" s="288"/>
      <c r="T233" s="288"/>
      <c r="U233" s="286"/>
      <c r="V233" s="286"/>
      <c r="W233" s="286"/>
      <c r="X233" s="286"/>
      <c r="Y233" s="286"/>
      <c r="Z233" s="286"/>
      <c r="AA233" s="286"/>
      <c r="AB233" s="286"/>
      <c r="AC233" s="286"/>
      <c r="AD233" s="286"/>
      <c r="AE233" s="286"/>
      <c r="AF233" s="286"/>
      <c r="AG233" s="286"/>
      <c r="AH233" s="286"/>
      <c r="AI233" s="286"/>
      <c r="AJ233" s="286"/>
      <c r="AK233" s="286"/>
      <c r="AL233" s="286"/>
      <c r="AM233" s="286"/>
      <c r="AN233" s="286"/>
      <c r="AO233" s="286"/>
      <c r="AP233" s="286"/>
      <c r="AQ233" s="286"/>
    </row>
    <row r="234" spans="3:43" ht="12.75">
      <c r="C234" s="286"/>
      <c r="D234" s="286"/>
      <c r="E234" s="286"/>
      <c r="F234" s="286"/>
      <c r="G234" s="287"/>
      <c r="H234" s="286"/>
      <c r="I234" s="286"/>
      <c r="J234" s="288"/>
      <c r="K234" s="286"/>
      <c r="L234" s="286"/>
      <c r="M234" s="288"/>
      <c r="N234" s="288"/>
      <c r="O234" s="288"/>
      <c r="P234" s="288"/>
      <c r="Q234" s="288"/>
      <c r="R234" s="288"/>
      <c r="S234" s="288"/>
      <c r="T234" s="288"/>
      <c r="U234" s="286"/>
      <c r="V234" s="286"/>
      <c r="W234" s="286"/>
      <c r="X234" s="286"/>
      <c r="Y234" s="286"/>
      <c r="Z234" s="286"/>
      <c r="AA234" s="286"/>
      <c r="AB234" s="286"/>
      <c r="AC234" s="286"/>
      <c r="AD234" s="286"/>
      <c r="AE234" s="286"/>
      <c r="AF234" s="286"/>
      <c r="AG234" s="286"/>
      <c r="AH234" s="286"/>
      <c r="AI234" s="286"/>
      <c r="AJ234" s="286"/>
      <c r="AK234" s="286"/>
      <c r="AL234" s="286"/>
      <c r="AM234" s="286"/>
      <c r="AN234" s="286"/>
      <c r="AO234" s="286"/>
      <c r="AP234" s="286"/>
      <c r="AQ234" s="286"/>
    </row>
    <row r="235" spans="3:43" ht="12.75">
      <c r="C235" s="286"/>
      <c r="D235" s="286"/>
      <c r="E235" s="286"/>
      <c r="F235" s="286"/>
      <c r="G235" s="287"/>
      <c r="H235" s="286"/>
      <c r="I235" s="286"/>
      <c r="J235" s="288"/>
      <c r="K235" s="286"/>
      <c r="L235" s="286"/>
      <c r="M235" s="288"/>
      <c r="N235" s="288"/>
      <c r="O235" s="288"/>
      <c r="P235" s="288"/>
      <c r="Q235" s="288"/>
      <c r="R235" s="288"/>
      <c r="S235" s="288"/>
      <c r="T235" s="288"/>
      <c r="U235" s="286"/>
      <c r="V235" s="286"/>
      <c r="W235" s="286"/>
      <c r="X235" s="286"/>
      <c r="Y235" s="286"/>
      <c r="Z235" s="286"/>
      <c r="AA235" s="286"/>
      <c r="AB235" s="286"/>
      <c r="AC235" s="286"/>
      <c r="AD235" s="286"/>
      <c r="AE235" s="286"/>
      <c r="AF235" s="286"/>
      <c r="AG235" s="286"/>
      <c r="AH235" s="286"/>
      <c r="AI235" s="286"/>
      <c r="AJ235" s="286"/>
      <c r="AK235" s="286"/>
      <c r="AL235" s="286"/>
      <c r="AM235" s="286"/>
      <c r="AN235" s="286"/>
      <c r="AO235" s="286"/>
      <c r="AP235" s="286"/>
      <c r="AQ235" s="286"/>
    </row>
    <row r="236" spans="3:43" ht="12.75">
      <c r="C236" s="286"/>
      <c r="D236" s="286"/>
      <c r="E236" s="286"/>
      <c r="F236" s="286"/>
      <c r="G236" s="287"/>
      <c r="H236" s="286"/>
      <c r="I236" s="286"/>
      <c r="J236" s="288"/>
      <c r="K236" s="286"/>
      <c r="L236" s="286"/>
      <c r="M236" s="288"/>
      <c r="N236" s="288"/>
      <c r="O236" s="288"/>
      <c r="P236" s="288"/>
      <c r="Q236" s="288"/>
      <c r="R236" s="288"/>
      <c r="S236" s="288"/>
      <c r="T236" s="288"/>
      <c r="U236" s="286"/>
      <c r="V236" s="286"/>
      <c r="W236" s="286"/>
      <c r="X236" s="286"/>
      <c r="Y236" s="286"/>
      <c r="Z236" s="286"/>
      <c r="AA236" s="286"/>
      <c r="AB236" s="286"/>
      <c r="AC236" s="286"/>
      <c r="AD236" s="286"/>
      <c r="AE236" s="286"/>
      <c r="AF236" s="286"/>
      <c r="AG236" s="286"/>
      <c r="AH236" s="286"/>
      <c r="AI236" s="286"/>
      <c r="AJ236" s="286"/>
      <c r="AK236" s="286"/>
      <c r="AL236" s="286"/>
      <c r="AM236" s="286"/>
      <c r="AN236" s="286"/>
      <c r="AO236" s="286"/>
      <c r="AP236" s="286"/>
      <c r="AQ236" s="286"/>
    </row>
    <row r="237" spans="3:43" ht="12.75">
      <c r="C237" s="286"/>
      <c r="D237" s="286"/>
      <c r="E237" s="286"/>
      <c r="F237" s="286"/>
      <c r="G237" s="287"/>
      <c r="H237" s="286"/>
      <c r="I237" s="286"/>
      <c r="J237" s="288"/>
      <c r="K237" s="286"/>
      <c r="L237" s="286"/>
      <c r="M237" s="288"/>
      <c r="N237" s="288"/>
      <c r="O237" s="288"/>
      <c r="P237" s="288"/>
      <c r="Q237" s="288"/>
      <c r="R237" s="288"/>
      <c r="S237" s="288"/>
      <c r="T237" s="288"/>
      <c r="U237" s="286"/>
      <c r="V237" s="286"/>
      <c r="W237" s="286"/>
      <c r="X237" s="286"/>
      <c r="Y237" s="286"/>
      <c r="Z237" s="286"/>
      <c r="AA237" s="286"/>
      <c r="AB237" s="286"/>
      <c r="AC237" s="286"/>
      <c r="AD237" s="286"/>
      <c r="AE237" s="286"/>
      <c r="AF237" s="286"/>
      <c r="AG237" s="286"/>
      <c r="AH237" s="286"/>
      <c r="AI237" s="286"/>
      <c r="AJ237" s="286"/>
      <c r="AK237" s="286"/>
      <c r="AL237" s="286"/>
      <c r="AM237" s="286"/>
      <c r="AN237" s="286"/>
      <c r="AO237" s="286"/>
      <c r="AP237" s="286"/>
      <c r="AQ237" s="286"/>
    </row>
    <row r="238" spans="3:43" ht="12.75">
      <c r="C238" s="286"/>
      <c r="D238" s="286"/>
      <c r="E238" s="286"/>
      <c r="F238" s="286"/>
      <c r="G238" s="287"/>
      <c r="H238" s="286"/>
      <c r="I238" s="286"/>
      <c r="J238" s="288"/>
      <c r="K238" s="286"/>
      <c r="L238" s="286"/>
      <c r="M238" s="288"/>
      <c r="N238" s="288"/>
      <c r="O238" s="288"/>
      <c r="P238" s="288"/>
      <c r="Q238" s="288"/>
      <c r="R238" s="288"/>
      <c r="S238" s="288"/>
      <c r="T238" s="288"/>
      <c r="U238" s="286"/>
      <c r="V238" s="286"/>
      <c r="W238" s="286"/>
      <c r="X238" s="286"/>
      <c r="Y238" s="286"/>
      <c r="Z238" s="286"/>
      <c r="AA238" s="286"/>
      <c r="AB238" s="286"/>
      <c r="AC238" s="286"/>
      <c r="AD238" s="286"/>
      <c r="AE238" s="286"/>
      <c r="AF238" s="286"/>
      <c r="AG238" s="286"/>
      <c r="AH238" s="286"/>
      <c r="AI238" s="286"/>
      <c r="AJ238" s="286"/>
      <c r="AK238" s="286"/>
      <c r="AL238" s="286"/>
      <c r="AM238" s="286"/>
      <c r="AN238" s="286"/>
      <c r="AO238" s="286"/>
      <c r="AP238" s="286"/>
      <c r="AQ238" s="286"/>
    </row>
    <row r="239" spans="3:43" ht="12.75">
      <c r="C239" s="286"/>
      <c r="D239" s="286"/>
      <c r="E239" s="286"/>
      <c r="F239" s="286"/>
      <c r="G239" s="287"/>
      <c r="H239" s="286"/>
      <c r="I239" s="286"/>
      <c r="J239" s="288"/>
      <c r="K239" s="286"/>
      <c r="L239" s="286"/>
      <c r="M239" s="288"/>
      <c r="N239" s="288"/>
      <c r="O239" s="288"/>
      <c r="P239" s="288"/>
      <c r="Q239" s="288"/>
      <c r="R239" s="288"/>
      <c r="S239" s="288"/>
      <c r="T239" s="288"/>
      <c r="U239" s="286"/>
      <c r="V239" s="286"/>
      <c r="W239" s="286"/>
      <c r="X239" s="286"/>
      <c r="Y239" s="286"/>
      <c r="Z239" s="286"/>
      <c r="AA239" s="286"/>
      <c r="AB239" s="286"/>
      <c r="AC239" s="286"/>
      <c r="AD239" s="286"/>
      <c r="AE239" s="286"/>
      <c r="AF239" s="286"/>
      <c r="AG239" s="286"/>
      <c r="AH239" s="286"/>
      <c r="AI239" s="286"/>
      <c r="AJ239" s="286"/>
      <c r="AK239" s="286"/>
      <c r="AL239" s="286"/>
      <c r="AM239" s="286"/>
      <c r="AN239" s="286"/>
      <c r="AO239" s="286"/>
      <c r="AP239" s="286"/>
      <c r="AQ239" s="286"/>
    </row>
    <row r="240" spans="3:43" ht="12.75">
      <c r="C240" s="286"/>
      <c r="D240" s="286"/>
      <c r="E240" s="286"/>
      <c r="F240" s="286"/>
      <c r="G240" s="287"/>
      <c r="H240" s="286"/>
      <c r="I240" s="286"/>
      <c r="J240" s="288"/>
      <c r="K240" s="286"/>
      <c r="L240" s="286"/>
      <c r="M240" s="288"/>
      <c r="N240" s="288"/>
      <c r="O240" s="288"/>
      <c r="P240" s="288"/>
      <c r="Q240" s="288"/>
      <c r="R240" s="288"/>
      <c r="S240" s="288"/>
      <c r="T240" s="288"/>
      <c r="U240" s="286"/>
      <c r="V240" s="286"/>
      <c r="W240" s="286"/>
      <c r="X240" s="286"/>
      <c r="Y240" s="286"/>
      <c r="Z240" s="286"/>
      <c r="AA240" s="286"/>
      <c r="AB240" s="286"/>
      <c r="AC240" s="286"/>
      <c r="AD240" s="286"/>
      <c r="AE240" s="286"/>
      <c r="AF240" s="286"/>
      <c r="AG240" s="286"/>
      <c r="AH240" s="286"/>
      <c r="AI240" s="286"/>
      <c r="AJ240" s="286"/>
      <c r="AK240" s="286"/>
      <c r="AL240" s="286"/>
      <c r="AM240" s="286"/>
      <c r="AN240" s="286"/>
      <c r="AO240" s="286"/>
      <c r="AP240" s="286"/>
      <c r="AQ240" s="286"/>
    </row>
    <row r="241" spans="3:43" ht="12.75">
      <c r="C241" s="286"/>
      <c r="D241" s="286"/>
      <c r="E241" s="286"/>
      <c r="F241" s="286"/>
      <c r="G241" s="287"/>
      <c r="H241" s="286"/>
      <c r="I241" s="286"/>
      <c r="J241" s="288"/>
      <c r="K241" s="286"/>
      <c r="L241" s="286"/>
      <c r="M241" s="288"/>
      <c r="N241" s="288"/>
      <c r="O241" s="288"/>
      <c r="P241" s="288"/>
      <c r="Q241" s="288"/>
      <c r="R241" s="288"/>
      <c r="S241" s="288"/>
      <c r="T241" s="288"/>
      <c r="U241" s="286"/>
      <c r="V241" s="286"/>
      <c r="W241" s="286"/>
      <c r="X241" s="286"/>
      <c r="Y241" s="286"/>
      <c r="Z241" s="286"/>
      <c r="AA241" s="286"/>
      <c r="AB241" s="286"/>
      <c r="AC241" s="286"/>
      <c r="AD241" s="286"/>
      <c r="AE241" s="286"/>
      <c r="AF241" s="286"/>
      <c r="AG241" s="286"/>
      <c r="AH241" s="286"/>
      <c r="AI241" s="286"/>
      <c r="AJ241" s="286"/>
      <c r="AK241" s="286"/>
      <c r="AL241" s="286"/>
      <c r="AM241" s="286"/>
      <c r="AN241" s="286"/>
      <c r="AO241" s="286"/>
      <c r="AP241" s="286"/>
      <c r="AQ241" s="286"/>
    </row>
    <row r="242" spans="3:43" ht="12.75">
      <c r="C242" s="286"/>
      <c r="D242" s="286"/>
      <c r="E242" s="286"/>
      <c r="F242" s="286"/>
      <c r="G242" s="287"/>
      <c r="H242" s="286"/>
      <c r="I242" s="286"/>
      <c r="J242" s="288"/>
      <c r="K242" s="286"/>
      <c r="L242" s="286"/>
      <c r="M242" s="288"/>
      <c r="N242" s="288"/>
      <c r="O242" s="288"/>
      <c r="P242" s="288"/>
      <c r="Q242" s="288"/>
      <c r="R242" s="288"/>
      <c r="S242" s="288"/>
      <c r="T242" s="288"/>
      <c r="U242" s="286"/>
      <c r="V242" s="286"/>
      <c r="W242" s="286"/>
      <c r="X242" s="286"/>
      <c r="Y242" s="286"/>
      <c r="Z242" s="286"/>
      <c r="AA242" s="286"/>
      <c r="AB242" s="286"/>
      <c r="AC242" s="286"/>
      <c r="AD242" s="286"/>
      <c r="AE242" s="286"/>
      <c r="AF242" s="286"/>
      <c r="AG242" s="286"/>
      <c r="AH242" s="286"/>
      <c r="AI242" s="286"/>
      <c r="AJ242" s="286"/>
      <c r="AK242" s="286"/>
      <c r="AL242" s="286"/>
      <c r="AM242" s="286"/>
      <c r="AN242" s="286"/>
      <c r="AO242" s="286"/>
      <c r="AP242" s="286"/>
      <c r="AQ242" s="286"/>
    </row>
    <row r="243" spans="3:43" ht="12.75">
      <c r="C243" s="286"/>
      <c r="D243" s="286"/>
      <c r="E243" s="286"/>
      <c r="F243" s="286"/>
      <c r="G243" s="287"/>
      <c r="H243" s="286"/>
      <c r="I243" s="286"/>
      <c r="J243" s="288"/>
      <c r="K243" s="286"/>
      <c r="L243" s="286"/>
      <c r="M243" s="288"/>
      <c r="N243" s="288"/>
      <c r="O243" s="288"/>
      <c r="P243" s="288"/>
      <c r="Q243" s="288"/>
      <c r="R243" s="288"/>
      <c r="S243" s="288"/>
      <c r="T243" s="288"/>
      <c r="U243" s="286"/>
      <c r="V243" s="286"/>
      <c r="W243" s="286"/>
      <c r="X243" s="286"/>
      <c r="Y243" s="286"/>
      <c r="Z243" s="286"/>
      <c r="AA243" s="286"/>
      <c r="AB243" s="286"/>
      <c r="AC243" s="286"/>
      <c r="AD243" s="286"/>
      <c r="AE243" s="286"/>
      <c r="AF243" s="286"/>
      <c r="AG243" s="286"/>
      <c r="AH243" s="286"/>
      <c r="AI243" s="286"/>
      <c r="AJ243" s="286"/>
      <c r="AK243" s="286"/>
      <c r="AL243" s="286"/>
      <c r="AM243" s="286"/>
      <c r="AN243" s="286"/>
      <c r="AO243" s="286"/>
      <c r="AP243" s="286"/>
      <c r="AQ243" s="286"/>
    </row>
    <row r="244" spans="3:43" ht="12.75">
      <c r="C244" s="286"/>
      <c r="D244" s="286"/>
      <c r="E244" s="286"/>
      <c r="F244" s="286"/>
      <c r="G244" s="287"/>
      <c r="H244" s="286"/>
      <c r="I244" s="286"/>
      <c r="J244" s="288"/>
      <c r="K244" s="286"/>
      <c r="L244" s="286"/>
      <c r="M244" s="288"/>
      <c r="N244" s="288"/>
      <c r="O244" s="288"/>
      <c r="P244" s="288"/>
      <c r="Q244" s="288"/>
      <c r="R244" s="288"/>
      <c r="S244" s="288"/>
      <c r="T244" s="288"/>
      <c r="U244" s="286"/>
      <c r="V244" s="286"/>
      <c r="W244" s="286"/>
      <c r="X244" s="286"/>
      <c r="Y244" s="286"/>
      <c r="Z244" s="286"/>
      <c r="AA244" s="286"/>
      <c r="AB244" s="286"/>
      <c r="AC244" s="286"/>
      <c r="AD244" s="286"/>
      <c r="AE244" s="286"/>
      <c r="AF244" s="286"/>
      <c r="AG244" s="286"/>
      <c r="AH244" s="286"/>
      <c r="AI244" s="286"/>
      <c r="AJ244" s="286"/>
      <c r="AK244" s="286"/>
      <c r="AL244" s="286"/>
      <c r="AM244" s="286"/>
      <c r="AN244" s="286"/>
      <c r="AO244" s="286"/>
      <c r="AP244" s="286"/>
      <c r="AQ244" s="286"/>
    </row>
    <row r="245" spans="3:43" ht="12.75">
      <c r="C245" s="286"/>
      <c r="D245" s="286"/>
      <c r="E245" s="286"/>
      <c r="F245" s="286"/>
      <c r="G245" s="287"/>
      <c r="H245" s="286"/>
      <c r="I245" s="286"/>
      <c r="J245" s="288"/>
      <c r="K245" s="286"/>
      <c r="L245" s="286"/>
      <c r="M245" s="288"/>
      <c r="N245" s="288"/>
      <c r="O245" s="288"/>
      <c r="P245" s="288"/>
      <c r="Q245" s="288"/>
      <c r="R245" s="288"/>
      <c r="S245" s="288"/>
      <c r="T245" s="288"/>
      <c r="U245" s="286"/>
      <c r="V245" s="286"/>
      <c r="W245" s="286"/>
      <c r="X245" s="286"/>
      <c r="Y245" s="286"/>
      <c r="Z245" s="286"/>
      <c r="AA245" s="286"/>
      <c r="AB245" s="286"/>
      <c r="AC245" s="286"/>
      <c r="AD245" s="286"/>
      <c r="AE245" s="286"/>
      <c r="AF245" s="286"/>
      <c r="AG245" s="286"/>
      <c r="AH245" s="286"/>
      <c r="AI245" s="286"/>
      <c r="AJ245" s="286"/>
      <c r="AK245" s="286"/>
      <c r="AL245" s="286"/>
      <c r="AM245" s="286"/>
      <c r="AN245" s="286"/>
      <c r="AO245" s="286"/>
      <c r="AP245" s="286"/>
      <c r="AQ245" s="286"/>
    </row>
    <row r="246" spans="3:43" ht="12.75">
      <c r="C246" s="286"/>
      <c r="D246" s="286"/>
      <c r="E246" s="286"/>
      <c r="F246" s="286"/>
      <c r="G246" s="287"/>
      <c r="H246" s="286"/>
      <c r="I246" s="286"/>
      <c r="J246" s="288"/>
      <c r="K246" s="286"/>
      <c r="L246" s="286"/>
      <c r="M246" s="288"/>
      <c r="N246" s="288"/>
      <c r="O246" s="288"/>
      <c r="P246" s="288"/>
      <c r="Q246" s="288"/>
      <c r="R246" s="288"/>
      <c r="S246" s="288"/>
      <c r="T246" s="288"/>
      <c r="U246" s="286"/>
      <c r="V246" s="286"/>
      <c r="W246" s="286"/>
      <c r="X246" s="286"/>
      <c r="Y246" s="286"/>
      <c r="Z246" s="286"/>
      <c r="AA246" s="286"/>
      <c r="AB246" s="286"/>
      <c r="AC246" s="286"/>
      <c r="AD246" s="286"/>
      <c r="AE246" s="286"/>
      <c r="AF246" s="286"/>
      <c r="AG246" s="286"/>
      <c r="AH246" s="286"/>
      <c r="AI246" s="286"/>
      <c r="AJ246" s="286"/>
      <c r="AK246" s="286"/>
      <c r="AL246" s="286"/>
      <c r="AM246" s="286"/>
      <c r="AN246" s="286"/>
      <c r="AO246" s="286"/>
      <c r="AP246" s="286"/>
      <c r="AQ246" s="286"/>
    </row>
    <row r="247" spans="3:43" ht="12.75">
      <c r="C247" s="286"/>
      <c r="D247" s="286"/>
      <c r="E247" s="286"/>
      <c r="F247" s="286"/>
      <c r="G247" s="287"/>
      <c r="H247" s="286"/>
      <c r="I247" s="286"/>
      <c r="J247" s="288"/>
      <c r="K247" s="286"/>
      <c r="L247" s="286"/>
      <c r="M247" s="288"/>
      <c r="N247" s="288"/>
      <c r="O247" s="288"/>
      <c r="P247" s="288"/>
      <c r="Q247" s="288"/>
      <c r="R247" s="288"/>
      <c r="S247" s="288"/>
      <c r="T247" s="288"/>
      <c r="U247" s="286"/>
      <c r="V247" s="286"/>
      <c r="W247" s="286"/>
      <c r="X247" s="286"/>
      <c r="Y247" s="286"/>
      <c r="Z247" s="286"/>
      <c r="AA247" s="286"/>
      <c r="AB247" s="286"/>
      <c r="AC247" s="286"/>
      <c r="AD247" s="286"/>
      <c r="AE247" s="286"/>
      <c r="AF247" s="286"/>
      <c r="AG247" s="286"/>
      <c r="AH247" s="286"/>
      <c r="AI247" s="286"/>
      <c r="AJ247" s="286"/>
      <c r="AK247" s="286"/>
      <c r="AL247" s="286"/>
      <c r="AM247" s="286"/>
      <c r="AN247" s="286"/>
      <c r="AO247" s="286"/>
      <c r="AP247" s="286"/>
      <c r="AQ247" s="286"/>
    </row>
    <row r="248" spans="3:43" ht="12.75">
      <c r="C248" s="286"/>
      <c r="D248" s="286"/>
      <c r="E248" s="286"/>
      <c r="F248" s="286"/>
      <c r="G248" s="287"/>
      <c r="H248" s="286"/>
      <c r="I248" s="286"/>
      <c r="J248" s="288"/>
      <c r="K248" s="286"/>
      <c r="L248" s="286"/>
      <c r="M248" s="288"/>
      <c r="N248" s="288"/>
      <c r="O248" s="288"/>
      <c r="P248" s="288"/>
      <c r="Q248" s="288"/>
      <c r="R248" s="288"/>
      <c r="S248" s="288"/>
      <c r="T248" s="288"/>
      <c r="U248" s="286"/>
      <c r="V248" s="286"/>
      <c r="W248" s="286"/>
      <c r="X248" s="286"/>
      <c r="Y248" s="286"/>
      <c r="Z248" s="286"/>
      <c r="AA248" s="286"/>
      <c r="AB248" s="286"/>
      <c r="AC248" s="286"/>
      <c r="AD248" s="286"/>
      <c r="AE248" s="286"/>
      <c r="AF248" s="286"/>
      <c r="AG248" s="286"/>
      <c r="AH248" s="286"/>
      <c r="AI248" s="286"/>
      <c r="AJ248" s="286"/>
      <c r="AK248" s="286"/>
      <c r="AL248" s="286"/>
      <c r="AM248" s="286"/>
      <c r="AN248" s="286"/>
      <c r="AO248" s="286"/>
      <c r="AP248" s="286"/>
      <c r="AQ248" s="286"/>
    </row>
    <row r="249" spans="3:43" ht="12.75">
      <c r="C249" s="286"/>
      <c r="D249" s="286"/>
      <c r="E249" s="286"/>
      <c r="F249" s="286"/>
      <c r="G249" s="287"/>
      <c r="H249" s="286"/>
      <c r="I249" s="286"/>
      <c r="J249" s="288"/>
      <c r="K249" s="286"/>
      <c r="L249" s="286"/>
      <c r="M249" s="288"/>
      <c r="N249" s="288"/>
      <c r="O249" s="288"/>
      <c r="P249" s="288"/>
      <c r="Q249" s="288"/>
      <c r="R249" s="288"/>
      <c r="S249" s="288"/>
      <c r="T249" s="288"/>
      <c r="U249" s="286"/>
      <c r="V249" s="286"/>
      <c r="W249" s="286"/>
      <c r="X249" s="286"/>
      <c r="Y249" s="286"/>
      <c r="Z249" s="286"/>
      <c r="AA249" s="286"/>
      <c r="AB249" s="286"/>
      <c r="AC249" s="286"/>
      <c r="AD249" s="286"/>
      <c r="AE249" s="286"/>
      <c r="AF249" s="286"/>
      <c r="AG249" s="286"/>
      <c r="AH249" s="286"/>
      <c r="AI249" s="286"/>
      <c r="AJ249" s="286"/>
      <c r="AK249" s="286"/>
      <c r="AL249" s="286"/>
      <c r="AM249" s="286"/>
      <c r="AN249" s="286"/>
      <c r="AO249" s="286"/>
      <c r="AP249" s="286"/>
      <c r="AQ249" s="286"/>
    </row>
    <row r="250" spans="3:43" ht="12.75">
      <c r="C250" s="286"/>
      <c r="D250" s="286"/>
      <c r="E250" s="286"/>
      <c r="F250" s="286"/>
      <c r="G250" s="287"/>
      <c r="H250" s="286"/>
      <c r="I250" s="286"/>
      <c r="J250" s="288"/>
      <c r="K250" s="286"/>
      <c r="L250" s="286"/>
      <c r="M250" s="288"/>
      <c r="N250" s="288"/>
      <c r="O250" s="288"/>
      <c r="P250" s="288"/>
      <c r="Q250" s="288"/>
      <c r="R250" s="288"/>
      <c r="S250" s="288"/>
      <c r="T250" s="288"/>
      <c r="U250" s="286"/>
      <c r="V250" s="286"/>
      <c r="W250" s="286"/>
      <c r="X250" s="286"/>
      <c r="Y250" s="286"/>
      <c r="Z250" s="286"/>
      <c r="AA250" s="286"/>
      <c r="AB250" s="286"/>
      <c r="AC250" s="286"/>
      <c r="AD250" s="286"/>
      <c r="AE250" s="286"/>
      <c r="AF250" s="286"/>
      <c r="AG250" s="286"/>
      <c r="AH250" s="286"/>
      <c r="AI250" s="286"/>
      <c r="AJ250" s="286"/>
      <c r="AK250" s="286"/>
      <c r="AL250" s="286"/>
      <c r="AM250" s="286"/>
      <c r="AN250" s="286"/>
      <c r="AO250" s="286"/>
      <c r="AP250" s="286"/>
      <c r="AQ250" s="286"/>
    </row>
    <row r="251" spans="3:43" ht="12.75">
      <c r="C251" s="286"/>
      <c r="D251" s="286"/>
      <c r="E251" s="286"/>
      <c r="F251" s="286"/>
      <c r="G251" s="287"/>
      <c r="H251" s="286"/>
      <c r="I251" s="286"/>
      <c r="J251" s="288"/>
      <c r="K251" s="286"/>
      <c r="L251" s="286"/>
      <c r="M251" s="288"/>
      <c r="N251" s="288"/>
      <c r="O251" s="288"/>
      <c r="P251" s="288"/>
      <c r="Q251" s="288"/>
      <c r="R251" s="288"/>
      <c r="S251" s="288"/>
      <c r="T251" s="288"/>
      <c r="U251" s="286"/>
      <c r="V251" s="286"/>
      <c r="W251" s="286"/>
      <c r="X251" s="286"/>
      <c r="Y251" s="286"/>
      <c r="Z251" s="286"/>
      <c r="AA251" s="286"/>
      <c r="AB251" s="286"/>
      <c r="AC251" s="286"/>
      <c r="AD251" s="286"/>
      <c r="AE251" s="286"/>
      <c r="AF251" s="286"/>
      <c r="AG251" s="286"/>
      <c r="AH251" s="286"/>
      <c r="AI251" s="286"/>
      <c r="AJ251" s="286"/>
      <c r="AK251" s="286"/>
      <c r="AL251" s="286"/>
      <c r="AM251" s="286"/>
      <c r="AN251" s="286"/>
      <c r="AO251" s="286"/>
      <c r="AP251" s="286"/>
      <c r="AQ251" s="286"/>
    </row>
    <row r="252" spans="3:43" ht="12.75">
      <c r="C252" s="286"/>
      <c r="D252" s="286"/>
      <c r="E252" s="286"/>
      <c r="F252" s="286"/>
      <c r="G252" s="287"/>
      <c r="H252" s="286"/>
      <c r="I252" s="286"/>
      <c r="J252" s="288"/>
      <c r="K252" s="286"/>
      <c r="L252" s="286"/>
      <c r="M252" s="288"/>
      <c r="N252" s="288"/>
      <c r="O252" s="288"/>
      <c r="P252" s="288"/>
      <c r="Q252" s="288"/>
      <c r="R252" s="288"/>
      <c r="S252" s="288"/>
      <c r="T252" s="288"/>
      <c r="U252" s="286"/>
      <c r="V252" s="286"/>
      <c r="W252" s="286"/>
      <c r="X252" s="286"/>
      <c r="Y252" s="286"/>
      <c r="Z252" s="286"/>
      <c r="AA252" s="286"/>
      <c r="AB252" s="286"/>
      <c r="AC252" s="286"/>
      <c r="AD252" s="286"/>
      <c r="AE252" s="286"/>
      <c r="AF252" s="286"/>
      <c r="AG252" s="286"/>
      <c r="AH252" s="286"/>
      <c r="AI252" s="286"/>
      <c r="AJ252" s="286"/>
      <c r="AK252" s="286"/>
      <c r="AL252" s="286"/>
      <c r="AM252" s="286"/>
      <c r="AN252" s="286"/>
      <c r="AO252" s="286"/>
      <c r="AP252" s="286"/>
      <c r="AQ252" s="286"/>
    </row>
    <row r="253" spans="3:43" ht="12.75">
      <c r="C253" s="286"/>
      <c r="D253" s="286"/>
      <c r="E253" s="286"/>
      <c r="F253" s="286"/>
      <c r="G253" s="287"/>
      <c r="H253" s="286"/>
      <c r="I253" s="286"/>
      <c r="J253" s="288"/>
      <c r="K253" s="286"/>
      <c r="L253" s="286"/>
      <c r="M253" s="288"/>
      <c r="N253" s="288"/>
      <c r="O253" s="288"/>
      <c r="P253" s="288"/>
      <c r="Q253" s="288"/>
      <c r="R253" s="288"/>
      <c r="S253" s="288"/>
      <c r="T253" s="288"/>
      <c r="U253" s="286"/>
      <c r="V253" s="286"/>
      <c r="W253" s="286"/>
      <c r="X253" s="286"/>
      <c r="Y253" s="286"/>
      <c r="Z253" s="286"/>
      <c r="AA253" s="286"/>
      <c r="AB253" s="286"/>
      <c r="AC253" s="286"/>
      <c r="AD253" s="286"/>
      <c r="AE253" s="286"/>
      <c r="AF253" s="286"/>
      <c r="AG253" s="286"/>
      <c r="AH253" s="286"/>
      <c r="AI253" s="286"/>
      <c r="AJ253" s="286"/>
      <c r="AK253" s="286"/>
      <c r="AL253" s="286"/>
      <c r="AM253" s="286"/>
      <c r="AN253" s="286"/>
      <c r="AO253" s="286"/>
      <c r="AP253" s="286"/>
      <c r="AQ253" s="286"/>
    </row>
    <row r="254" spans="3:43" ht="12.75">
      <c r="C254" s="286"/>
      <c r="D254" s="286"/>
      <c r="E254" s="286"/>
      <c r="F254" s="286"/>
      <c r="G254" s="287"/>
      <c r="H254" s="286"/>
      <c r="I254" s="286"/>
      <c r="J254" s="288"/>
      <c r="K254" s="286"/>
      <c r="L254" s="286"/>
      <c r="M254" s="288"/>
      <c r="N254" s="288"/>
      <c r="O254" s="288"/>
      <c r="P254" s="288"/>
      <c r="Q254" s="288"/>
      <c r="R254" s="288"/>
      <c r="S254" s="288"/>
      <c r="T254" s="288"/>
      <c r="U254" s="286"/>
      <c r="V254" s="286"/>
      <c r="W254" s="286"/>
      <c r="X254" s="286"/>
      <c r="Y254" s="286"/>
      <c r="Z254" s="286"/>
      <c r="AA254" s="286"/>
      <c r="AB254" s="286"/>
      <c r="AC254" s="286"/>
      <c r="AD254" s="286"/>
      <c r="AE254" s="286"/>
      <c r="AF254" s="286"/>
      <c r="AG254" s="286"/>
      <c r="AH254" s="286"/>
      <c r="AI254" s="286"/>
      <c r="AJ254" s="286"/>
      <c r="AK254" s="286"/>
      <c r="AL254" s="286"/>
      <c r="AM254" s="286"/>
      <c r="AN254" s="286"/>
      <c r="AO254" s="286"/>
      <c r="AP254" s="286"/>
      <c r="AQ254" s="286"/>
    </row>
    <row r="255" spans="3:43" ht="12.75">
      <c r="C255" s="286"/>
      <c r="D255" s="286"/>
      <c r="E255" s="286"/>
      <c r="F255" s="286"/>
      <c r="G255" s="287"/>
      <c r="H255" s="286"/>
      <c r="I255" s="286"/>
      <c r="J255" s="288"/>
      <c r="K255" s="286"/>
      <c r="L255" s="286"/>
      <c r="M255" s="288"/>
      <c r="N255" s="288"/>
      <c r="O255" s="288"/>
      <c r="P255" s="288"/>
      <c r="Q255" s="288"/>
      <c r="R255" s="288"/>
      <c r="S255" s="288"/>
      <c r="T255" s="288"/>
      <c r="U255" s="286"/>
      <c r="V255" s="286"/>
      <c r="W255" s="286"/>
      <c r="X255" s="286"/>
      <c r="Y255" s="286"/>
      <c r="Z255" s="286"/>
      <c r="AA255" s="286"/>
      <c r="AB255" s="286"/>
      <c r="AC255" s="286"/>
      <c r="AD255" s="286"/>
      <c r="AE255" s="286"/>
      <c r="AF255" s="286"/>
      <c r="AG255" s="286"/>
      <c r="AH255" s="286"/>
      <c r="AI255" s="286"/>
      <c r="AJ255" s="286"/>
      <c r="AK255" s="286"/>
      <c r="AL255" s="286"/>
      <c r="AM255" s="286"/>
      <c r="AN255" s="286"/>
      <c r="AO255" s="286"/>
      <c r="AP255" s="286"/>
      <c r="AQ255" s="286"/>
    </row>
    <row r="256" spans="3:43" ht="12.75">
      <c r="C256" s="286"/>
      <c r="D256" s="286"/>
      <c r="E256" s="286"/>
      <c r="F256" s="286"/>
      <c r="G256" s="287"/>
      <c r="H256" s="286"/>
      <c r="I256" s="286"/>
      <c r="J256" s="288"/>
      <c r="K256" s="286"/>
      <c r="L256" s="286"/>
      <c r="M256" s="288"/>
      <c r="N256" s="288"/>
      <c r="O256" s="288"/>
      <c r="P256" s="288"/>
      <c r="Q256" s="288"/>
      <c r="R256" s="288"/>
      <c r="S256" s="288"/>
      <c r="T256" s="288"/>
      <c r="U256" s="286"/>
      <c r="V256" s="286"/>
      <c r="W256" s="286"/>
      <c r="X256" s="286"/>
      <c r="Y256" s="286"/>
      <c r="Z256" s="286"/>
      <c r="AA256" s="286"/>
      <c r="AB256" s="286"/>
      <c r="AC256" s="286"/>
      <c r="AD256" s="286"/>
      <c r="AE256" s="286"/>
      <c r="AF256" s="286"/>
      <c r="AG256" s="286"/>
      <c r="AH256" s="286"/>
      <c r="AI256" s="286"/>
      <c r="AJ256" s="286"/>
      <c r="AK256" s="286"/>
      <c r="AL256" s="286"/>
      <c r="AM256" s="286"/>
      <c r="AN256" s="286"/>
      <c r="AO256" s="286"/>
      <c r="AP256" s="286"/>
      <c r="AQ256" s="286"/>
    </row>
    <row r="257" spans="3:43" ht="12.75">
      <c r="C257" s="286"/>
      <c r="D257" s="286"/>
      <c r="E257" s="286"/>
      <c r="F257" s="286"/>
      <c r="G257" s="287"/>
      <c r="H257" s="286"/>
      <c r="I257" s="286"/>
      <c r="J257" s="288"/>
      <c r="K257" s="286"/>
      <c r="L257" s="286"/>
      <c r="M257" s="288"/>
      <c r="N257" s="288"/>
      <c r="O257" s="288"/>
      <c r="P257" s="288"/>
      <c r="Q257" s="288"/>
      <c r="R257" s="288"/>
      <c r="S257" s="288"/>
      <c r="T257" s="288"/>
      <c r="U257" s="286"/>
      <c r="V257" s="286"/>
      <c r="W257" s="286"/>
      <c r="X257" s="286"/>
      <c r="Y257" s="286"/>
      <c r="Z257" s="286"/>
      <c r="AA257" s="286"/>
      <c r="AB257" s="286"/>
      <c r="AC257" s="286"/>
      <c r="AD257" s="286"/>
      <c r="AE257" s="286"/>
      <c r="AF257" s="286"/>
      <c r="AG257" s="286"/>
      <c r="AH257" s="286"/>
      <c r="AI257" s="286"/>
      <c r="AJ257" s="286"/>
      <c r="AK257" s="286"/>
      <c r="AL257" s="286"/>
      <c r="AM257" s="286"/>
      <c r="AN257" s="286"/>
      <c r="AO257" s="286"/>
      <c r="AP257" s="286"/>
      <c r="AQ257" s="286"/>
    </row>
    <row r="258" spans="3:43" ht="12.75">
      <c r="C258" s="286"/>
      <c r="D258" s="286"/>
      <c r="E258" s="286"/>
      <c r="F258" s="286"/>
      <c r="G258" s="287"/>
      <c r="H258" s="286"/>
      <c r="I258" s="286"/>
      <c r="J258" s="288"/>
      <c r="K258" s="286"/>
      <c r="L258" s="286"/>
      <c r="M258" s="288"/>
      <c r="N258" s="288"/>
      <c r="O258" s="288"/>
      <c r="P258" s="288"/>
      <c r="Q258" s="288"/>
      <c r="R258" s="288"/>
      <c r="S258" s="288"/>
      <c r="T258" s="288"/>
      <c r="U258" s="286"/>
      <c r="V258" s="286"/>
      <c r="W258" s="286"/>
      <c r="X258" s="286"/>
      <c r="Y258" s="286"/>
      <c r="Z258" s="286"/>
      <c r="AA258" s="286"/>
      <c r="AB258" s="286"/>
      <c r="AC258" s="286"/>
      <c r="AD258" s="286"/>
      <c r="AE258" s="286"/>
      <c r="AF258" s="286"/>
      <c r="AG258" s="286"/>
      <c r="AH258" s="286"/>
      <c r="AI258" s="286"/>
      <c r="AJ258" s="286"/>
      <c r="AK258" s="286"/>
      <c r="AL258" s="286"/>
      <c r="AM258" s="286"/>
      <c r="AN258" s="286"/>
      <c r="AO258" s="286"/>
      <c r="AP258" s="286"/>
      <c r="AQ258" s="286"/>
    </row>
    <row r="259" spans="3:43" ht="12.75">
      <c r="C259" s="286"/>
      <c r="D259" s="286"/>
      <c r="E259" s="286"/>
      <c r="F259" s="286"/>
      <c r="G259" s="287"/>
      <c r="H259" s="286"/>
      <c r="I259" s="286"/>
      <c r="J259" s="288"/>
      <c r="K259" s="286"/>
      <c r="L259" s="286"/>
      <c r="M259" s="288"/>
      <c r="N259" s="288"/>
      <c r="O259" s="288"/>
      <c r="P259" s="288"/>
      <c r="Q259" s="288"/>
      <c r="R259" s="288"/>
      <c r="S259" s="288"/>
      <c r="T259" s="288"/>
      <c r="U259" s="286"/>
      <c r="V259" s="286"/>
      <c r="W259" s="286"/>
      <c r="X259" s="286"/>
      <c r="Y259" s="286"/>
      <c r="Z259" s="286"/>
      <c r="AA259" s="286"/>
      <c r="AB259" s="286"/>
      <c r="AC259" s="286"/>
      <c r="AD259" s="286"/>
      <c r="AE259" s="286"/>
      <c r="AF259" s="286"/>
      <c r="AG259" s="286"/>
      <c r="AH259" s="286"/>
      <c r="AI259" s="286"/>
      <c r="AJ259" s="286"/>
      <c r="AK259" s="286"/>
      <c r="AL259" s="286"/>
      <c r="AM259" s="286"/>
      <c r="AN259" s="286"/>
      <c r="AO259" s="286"/>
      <c r="AP259" s="286"/>
      <c r="AQ259" s="286"/>
    </row>
    <row r="260" spans="3:43" ht="12.75">
      <c r="C260" s="286"/>
      <c r="D260" s="286"/>
      <c r="E260" s="286"/>
      <c r="F260" s="286"/>
      <c r="G260" s="287"/>
      <c r="H260" s="286"/>
      <c r="I260" s="286"/>
      <c r="J260" s="288"/>
      <c r="K260" s="286"/>
      <c r="L260" s="286"/>
      <c r="M260" s="288"/>
      <c r="N260" s="288"/>
      <c r="O260" s="288"/>
      <c r="P260" s="288"/>
      <c r="Q260" s="288"/>
      <c r="R260" s="288"/>
      <c r="S260" s="288"/>
      <c r="T260" s="288"/>
      <c r="U260" s="286"/>
      <c r="V260" s="286"/>
      <c r="W260" s="286"/>
      <c r="X260" s="286"/>
      <c r="Y260" s="286"/>
      <c r="Z260" s="286"/>
      <c r="AA260" s="286"/>
      <c r="AB260" s="286"/>
      <c r="AC260" s="286"/>
      <c r="AD260" s="286"/>
      <c r="AE260" s="286"/>
      <c r="AF260" s="286"/>
      <c r="AG260" s="286"/>
      <c r="AH260" s="286"/>
      <c r="AI260" s="286"/>
      <c r="AJ260" s="286"/>
      <c r="AK260" s="286"/>
      <c r="AL260" s="286"/>
      <c r="AM260" s="286"/>
      <c r="AN260" s="286"/>
      <c r="AO260" s="286"/>
      <c r="AP260" s="286"/>
      <c r="AQ260" s="286"/>
    </row>
    <row r="261" spans="3:43" ht="12.75">
      <c r="C261" s="286"/>
      <c r="D261" s="286"/>
      <c r="E261" s="286"/>
      <c r="F261" s="286"/>
      <c r="G261" s="287"/>
      <c r="H261" s="286"/>
      <c r="I261" s="286"/>
      <c r="J261" s="288"/>
      <c r="K261" s="286"/>
      <c r="L261" s="286"/>
      <c r="M261" s="288"/>
      <c r="N261" s="288"/>
      <c r="O261" s="288"/>
      <c r="P261" s="288"/>
      <c r="Q261" s="288"/>
      <c r="R261" s="288"/>
      <c r="S261" s="288"/>
      <c r="T261" s="288"/>
      <c r="U261" s="286"/>
      <c r="V261" s="286"/>
      <c r="W261" s="286"/>
      <c r="X261" s="286"/>
      <c r="Y261" s="286"/>
      <c r="Z261" s="286"/>
      <c r="AA261" s="286"/>
      <c r="AB261" s="286"/>
      <c r="AC261" s="286"/>
      <c r="AD261" s="286"/>
      <c r="AE261" s="286"/>
      <c r="AF261" s="286"/>
      <c r="AG261" s="286"/>
      <c r="AH261" s="286"/>
      <c r="AI261" s="286"/>
      <c r="AJ261" s="286"/>
      <c r="AK261" s="286"/>
      <c r="AL261" s="286"/>
      <c r="AM261" s="286"/>
      <c r="AN261" s="286"/>
      <c r="AO261" s="286"/>
      <c r="AP261" s="286"/>
      <c r="AQ261" s="286"/>
    </row>
    <row r="262" spans="3:43" ht="12.75">
      <c r="C262" s="286"/>
      <c r="D262" s="286"/>
      <c r="E262" s="286"/>
      <c r="F262" s="286"/>
      <c r="G262" s="287"/>
      <c r="H262" s="286"/>
      <c r="I262" s="286"/>
      <c r="J262" s="288"/>
      <c r="K262" s="286"/>
      <c r="L262" s="286"/>
      <c r="M262" s="288"/>
      <c r="N262" s="288"/>
      <c r="O262" s="288"/>
      <c r="P262" s="288"/>
      <c r="Q262" s="288"/>
      <c r="R262" s="288"/>
      <c r="S262" s="288"/>
      <c r="T262" s="288"/>
      <c r="U262" s="286"/>
      <c r="V262" s="286"/>
      <c r="W262" s="286"/>
      <c r="X262" s="286"/>
      <c r="Y262" s="286"/>
      <c r="Z262" s="286"/>
      <c r="AA262" s="286"/>
      <c r="AB262" s="286"/>
      <c r="AC262" s="286"/>
      <c r="AD262" s="286"/>
      <c r="AE262" s="286"/>
      <c r="AF262" s="286"/>
      <c r="AG262" s="286"/>
      <c r="AH262" s="286"/>
      <c r="AI262" s="286"/>
      <c r="AJ262" s="286"/>
      <c r="AK262" s="286"/>
      <c r="AL262" s="286"/>
      <c r="AM262" s="286"/>
      <c r="AN262" s="286"/>
      <c r="AO262" s="286"/>
      <c r="AP262" s="286"/>
      <c r="AQ262" s="286"/>
    </row>
    <row r="263" spans="3:43" ht="12.75">
      <c r="C263" s="286"/>
      <c r="D263" s="286"/>
      <c r="E263" s="286"/>
      <c r="F263" s="286"/>
      <c r="G263" s="287"/>
      <c r="H263" s="286"/>
      <c r="I263" s="286"/>
      <c r="J263" s="288"/>
      <c r="K263" s="286"/>
      <c r="L263" s="286"/>
      <c r="M263" s="288"/>
      <c r="N263" s="288"/>
      <c r="O263" s="288"/>
      <c r="P263" s="288"/>
      <c r="Q263" s="288"/>
      <c r="R263" s="288"/>
      <c r="S263" s="288"/>
      <c r="T263" s="288"/>
      <c r="U263" s="286"/>
      <c r="V263" s="286"/>
      <c r="W263" s="286"/>
      <c r="X263" s="286"/>
      <c r="Y263" s="286"/>
      <c r="Z263" s="286"/>
      <c r="AA263" s="286"/>
      <c r="AB263" s="286"/>
      <c r="AC263" s="286"/>
      <c r="AD263" s="286"/>
      <c r="AE263" s="286"/>
      <c r="AF263" s="286"/>
      <c r="AG263" s="286"/>
      <c r="AH263" s="286"/>
      <c r="AI263" s="286"/>
      <c r="AJ263" s="286"/>
      <c r="AK263" s="286"/>
      <c r="AL263" s="286"/>
      <c r="AM263" s="286"/>
      <c r="AN263" s="286"/>
      <c r="AO263" s="286"/>
      <c r="AP263" s="286"/>
      <c r="AQ263" s="286"/>
    </row>
    <row r="264" spans="3:43" ht="12.75">
      <c r="C264" s="286"/>
      <c r="D264" s="286"/>
      <c r="E264" s="286"/>
      <c r="F264" s="286"/>
      <c r="G264" s="287"/>
      <c r="H264" s="286"/>
      <c r="I264" s="286"/>
      <c r="J264" s="288"/>
      <c r="K264" s="286"/>
      <c r="L264" s="286"/>
      <c r="M264" s="288"/>
      <c r="N264" s="288"/>
      <c r="O264" s="288"/>
      <c r="P264" s="288"/>
      <c r="Q264" s="288"/>
      <c r="R264" s="288"/>
      <c r="S264" s="288"/>
      <c r="T264" s="288"/>
      <c r="U264" s="286"/>
      <c r="V264" s="286"/>
      <c r="W264" s="286"/>
      <c r="X264" s="286"/>
      <c r="Y264" s="286"/>
      <c r="Z264" s="286"/>
      <c r="AA264" s="286"/>
      <c r="AB264" s="286"/>
      <c r="AC264" s="286"/>
      <c r="AD264" s="286"/>
      <c r="AE264" s="286"/>
      <c r="AF264" s="286"/>
      <c r="AG264" s="286"/>
      <c r="AH264" s="286"/>
      <c r="AI264" s="286"/>
      <c r="AJ264" s="286"/>
      <c r="AK264" s="286"/>
      <c r="AL264" s="286"/>
      <c r="AM264" s="286"/>
      <c r="AN264" s="286"/>
      <c r="AO264" s="286"/>
      <c r="AP264" s="286"/>
      <c r="AQ264" s="286"/>
    </row>
    <row r="265" spans="3:43" ht="12.75">
      <c r="C265" s="286"/>
      <c r="D265" s="286"/>
      <c r="E265" s="286"/>
      <c r="F265" s="286"/>
      <c r="G265" s="287"/>
      <c r="H265" s="286"/>
      <c r="I265" s="286"/>
      <c r="J265" s="288"/>
      <c r="K265" s="286"/>
      <c r="L265" s="286"/>
      <c r="M265" s="288"/>
      <c r="N265" s="288"/>
      <c r="O265" s="288"/>
      <c r="P265" s="288"/>
      <c r="Q265" s="288"/>
      <c r="R265" s="288"/>
      <c r="S265" s="288"/>
      <c r="T265" s="288"/>
      <c r="U265" s="286"/>
      <c r="V265" s="286"/>
      <c r="W265" s="286"/>
      <c r="X265" s="286"/>
      <c r="Y265" s="286"/>
      <c r="Z265" s="286"/>
      <c r="AA265" s="286"/>
      <c r="AB265" s="286"/>
      <c r="AC265" s="286"/>
      <c r="AD265" s="286"/>
      <c r="AE265" s="286"/>
      <c r="AF265" s="286"/>
      <c r="AG265" s="286"/>
      <c r="AH265" s="286"/>
      <c r="AI265" s="286"/>
      <c r="AJ265" s="286"/>
      <c r="AK265" s="286"/>
      <c r="AL265" s="286"/>
      <c r="AM265" s="286"/>
      <c r="AN265" s="286"/>
      <c r="AO265" s="286"/>
      <c r="AP265" s="286"/>
      <c r="AQ265" s="286"/>
    </row>
    <row r="266" spans="3:43" ht="12.75">
      <c r="C266" s="286"/>
      <c r="D266" s="286"/>
      <c r="E266" s="286"/>
      <c r="F266" s="286"/>
      <c r="G266" s="287"/>
      <c r="H266" s="286"/>
      <c r="I266" s="286"/>
      <c r="J266" s="288"/>
      <c r="K266" s="286"/>
      <c r="L266" s="286"/>
      <c r="M266" s="288"/>
      <c r="N266" s="288"/>
      <c r="O266" s="288"/>
      <c r="P266" s="288"/>
      <c r="Q266" s="288"/>
      <c r="R266" s="288"/>
      <c r="S266" s="288"/>
      <c r="T266" s="288"/>
      <c r="U266" s="286"/>
      <c r="V266" s="286"/>
      <c r="W266" s="286"/>
      <c r="X266" s="286"/>
      <c r="Y266" s="286"/>
      <c r="Z266" s="286"/>
      <c r="AA266" s="286"/>
      <c r="AB266" s="286"/>
      <c r="AC266" s="286"/>
      <c r="AD266" s="286"/>
      <c r="AE266" s="286"/>
      <c r="AF266" s="286"/>
      <c r="AG266" s="286"/>
      <c r="AH266" s="286"/>
      <c r="AI266" s="286"/>
      <c r="AJ266" s="286"/>
      <c r="AK266" s="286"/>
      <c r="AL266" s="286"/>
      <c r="AM266" s="286"/>
      <c r="AN266" s="286"/>
      <c r="AO266" s="286"/>
      <c r="AP266" s="286"/>
      <c r="AQ266" s="286"/>
    </row>
    <row r="267" spans="3:43" ht="12.75">
      <c r="C267" s="286"/>
      <c r="D267" s="286"/>
      <c r="E267" s="286"/>
      <c r="F267" s="286"/>
      <c r="G267" s="287"/>
      <c r="H267" s="286"/>
      <c r="I267" s="286"/>
      <c r="J267" s="288"/>
      <c r="K267" s="286"/>
      <c r="L267" s="286"/>
      <c r="M267" s="288"/>
      <c r="N267" s="288"/>
      <c r="O267" s="288"/>
      <c r="P267" s="288"/>
      <c r="Q267" s="288"/>
      <c r="R267" s="288"/>
      <c r="S267" s="288"/>
      <c r="T267" s="288"/>
      <c r="U267" s="286"/>
      <c r="V267" s="286"/>
      <c r="W267" s="286"/>
      <c r="X267" s="286"/>
      <c r="Y267" s="286"/>
      <c r="Z267" s="286"/>
      <c r="AA267" s="286"/>
      <c r="AB267" s="286"/>
      <c r="AC267" s="286"/>
      <c r="AD267" s="286"/>
      <c r="AE267" s="286"/>
      <c r="AF267" s="286"/>
      <c r="AG267" s="286"/>
      <c r="AH267" s="286"/>
      <c r="AI267" s="286"/>
      <c r="AJ267" s="286"/>
      <c r="AK267" s="286"/>
      <c r="AL267" s="286"/>
      <c r="AM267" s="286"/>
      <c r="AN267" s="286"/>
      <c r="AO267" s="286"/>
      <c r="AP267" s="286"/>
      <c r="AQ267" s="286"/>
    </row>
    <row r="268" spans="3:43" ht="12.75">
      <c r="C268" s="286"/>
      <c r="D268" s="286"/>
      <c r="E268" s="286"/>
      <c r="F268" s="286"/>
      <c r="G268" s="287"/>
      <c r="H268" s="286"/>
      <c r="I268" s="286"/>
      <c r="J268" s="288"/>
      <c r="K268" s="286"/>
      <c r="L268" s="286"/>
      <c r="M268" s="288"/>
      <c r="N268" s="288"/>
      <c r="O268" s="288"/>
      <c r="P268" s="288"/>
      <c r="Q268" s="288"/>
      <c r="R268" s="288"/>
      <c r="S268" s="288"/>
      <c r="T268" s="288"/>
      <c r="U268" s="286"/>
      <c r="V268" s="286"/>
      <c r="W268" s="286"/>
      <c r="X268" s="286"/>
      <c r="Y268" s="286"/>
      <c r="Z268" s="286"/>
      <c r="AA268" s="286"/>
      <c r="AB268" s="286"/>
      <c r="AC268" s="286"/>
      <c r="AD268" s="286"/>
      <c r="AE268" s="286"/>
      <c r="AF268" s="286"/>
      <c r="AG268" s="286"/>
      <c r="AH268" s="286"/>
      <c r="AI268" s="286"/>
      <c r="AJ268" s="286"/>
      <c r="AK268" s="286"/>
      <c r="AL268" s="286"/>
      <c r="AM268" s="286"/>
      <c r="AN268" s="286"/>
      <c r="AO268" s="286"/>
      <c r="AP268" s="286"/>
      <c r="AQ268" s="286"/>
    </row>
    <row r="269" spans="3:43" ht="12.75">
      <c r="C269" s="286"/>
      <c r="D269" s="286"/>
      <c r="E269" s="286"/>
      <c r="F269" s="286"/>
      <c r="G269" s="287"/>
      <c r="H269" s="286"/>
      <c r="I269" s="286"/>
      <c r="J269" s="288"/>
      <c r="K269" s="286"/>
      <c r="L269" s="286"/>
      <c r="M269" s="288"/>
      <c r="N269" s="288"/>
      <c r="O269" s="288"/>
      <c r="P269" s="288"/>
      <c r="Q269" s="288"/>
      <c r="R269" s="288"/>
      <c r="S269" s="288"/>
      <c r="T269" s="288"/>
      <c r="U269" s="286"/>
      <c r="V269" s="286"/>
      <c r="W269" s="286"/>
      <c r="X269" s="286"/>
      <c r="Y269" s="286"/>
      <c r="Z269" s="286"/>
      <c r="AA269" s="286"/>
      <c r="AB269" s="286"/>
      <c r="AC269" s="286"/>
      <c r="AD269" s="286"/>
      <c r="AE269" s="286"/>
      <c r="AF269" s="286"/>
      <c r="AG269" s="286"/>
      <c r="AH269" s="286"/>
      <c r="AI269" s="286"/>
      <c r="AJ269" s="286"/>
      <c r="AK269" s="286"/>
      <c r="AL269" s="286"/>
      <c r="AM269" s="286"/>
      <c r="AN269" s="286"/>
      <c r="AO269" s="286"/>
      <c r="AP269" s="286"/>
      <c r="AQ269" s="286"/>
    </row>
    <row r="270" spans="3:43" ht="12.75">
      <c r="C270" s="286"/>
      <c r="D270" s="286"/>
      <c r="E270" s="286"/>
      <c r="F270" s="286"/>
      <c r="G270" s="287"/>
      <c r="H270" s="286"/>
      <c r="I270" s="286"/>
      <c r="J270" s="288"/>
      <c r="K270" s="286"/>
      <c r="L270" s="286"/>
      <c r="M270" s="288"/>
      <c r="N270" s="288"/>
      <c r="O270" s="288"/>
      <c r="P270" s="288"/>
      <c r="Q270" s="288"/>
      <c r="R270" s="288"/>
      <c r="S270" s="288"/>
      <c r="T270" s="288"/>
      <c r="U270" s="286"/>
      <c r="V270" s="286"/>
      <c r="W270" s="286"/>
      <c r="X270" s="286"/>
      <c r="Y270" s="286"/>
      <c r="Z270" s="286"/>
      <c r="AA270" s="286"/>
      <c r="AB270" s="286"/>
      <c r="AC270" s="286"/>
      <c r="AD270" s="286"/>
      <c r="AE270" s="286"/>
      <c r="AF270" s="286"/>
      <c r="AG270" s="286"/>
      <c r="AH270" s="286"/>
      <c r="AI270" s="286"/>
      <c r="AJ270" s="286"/>
      <c r="AK270" s="286"/>
      <c r="AL270" s="286"/>
      <c r="AM270" s="286"/>
      <c r="AN270" s="286"/>
      <c r="AO270" s="286"/>
      <c r="AP270" s="286"/>
      <c r="AQ270" s="286"/>
    </row>
    <row r="271" spans="3:43" ht="12.75">
      <c r="C271" s="286"/>
      <c r="D271" s="286"/>
      <c r="E271" s="286"/>
      <c r="F271" s="286"/>
      <c r="G271" s="287"/>
      <c r="H271" s="286"/>
      <c r="I271" s="286"/>
      <c r="J271" s="288"/>
      <c r="K271" s="286"/>
      <c r="L271" s="286"/>
      <c r="M271" s="288"/>
      <c r="N271" s="288"/>
      <c r="O271" s="288"/>
      <c r="P271" s="288"/>
      <c r="Q271" s="288"/>
      <c r="R271" s="288"/>
      <c r="S271" s="288"/>
      <c r="T271" s="288"/>
      <c r="U271" s="286"/>
      <c r="V271" s="286"/>
      <c r="W271" s="286"/>
      <c r="X271" s="286"/>
      <c r="Y271" s="286"/>
      <c r="Z271" s="286"/>
      <c r="AA271" s="286"/>
      <c r="AB271" s="286"/>
      <c r="AC271" s="286"/>
      <c r="AD271" s="286"/>
      <c r="AE271" s="286"/>
      <c r="AF271" s="286"/>
      <c r="AG271" s="286"/>
      <c r="AH271" s="286"/>
      <c r="AI271" s="286"/>
      <c r="AJ271" s="286"/>
      <c r="AK271" s="286"/>
      <c r="AL271" s="286"/>
      <c r="AM271" s="286"/>
      <c r="AN271" s="286"/>
      <c r="AO271" s="286"/>
      <c r="AP271" s="286"/>
      <c r="AQ271" s="286"/>
    </row>
    <row r="272" spans="3:43" ht="12.75">
      <c r="C272" s="286"/>
      <c r="D272" s="286"/>
      <c r="E272" s="286"/>
      <c r="F272" s="286"/>
      <c r="G272" s="287"/>
      <c r="H272" s="286"/>
      <c r="I272" s="286"/>
      <c r="J272" s="288"/>
      <c r="K272" s="286"/>
      <c r="L272" s="286"/>
      <c r="M272" s="288"/>
      <c r="N272" s="288"/>
      <c r="O272" s="288"/>
      <c r="P272" s="288"/>
      <c r="Q272" s="288"/>
      <c r="R272" s="288"/>
      <c r="S272" s="288"/>
      <c r="T272" s="288"/>
      <c r="U272" s="286"/>
      <c r="V272" s="286"/>
      <c r="W272" s="286"/>
      <c r="X272" s="286"/>
      <c r="Y272" s="286"/>
      <c r="Z272" s="286"/>
      <c r="AA272" s="286"/>
      <c r="AB272" s="286"/>
      <c r="AC272" s="286"/>
      <c r="AD272" s="286"/>
      <c r="AE272" s="286"/>
      <c r="AF272" s="286"/>
      <c r="AG272" s="286"/>
      <c r="AH272" s="286"/>
      <c r="AI272" s="286"/>
      <c r="AJ272" s="286"/>
      <c r="AK272" s="286"/>
      <c r="AL272" s="286"/>
      <c r="AM272" s="286"/>
      <c r="AN272" s="286"/>
      <c r="AO272" s="286"/>
      <c r="AP272" s="286"/>
      <c r="AQ272" s="286"/>
    </row>
    <row r="273" spans="3:43" ht="12.75">
      <c r="C273" s="286"/>
      <c r="D273" s="286"/>
      <c r="E273" s="286"/>
      <c r="F273" s="286"/>
      <c r="G273" s="287"/>
      <c r="H273" s="286"/>
      <c r="I273" s="286"/>
      <c r="J273" s="288"/>
      <c r="K273" s="286"/>
      <c r="L273" s="286"/>
      <c r="M273" s="288"/>
      <c r="N273" s="288"/>
      <c r="O273" s="288"/>
      <c r="P273" s="288"/>
      <c r="Q273" s="288"/>
      <c r="R273" s="288"/>
      <c r="S273" s="288"/>
      <c r="T273" s="288"/>
      <c r="U273" s="286"/>
      <c r="V273" s="286"/>
      <c r="W273" s="286"/>
      <c r="X273" s="286"/>
      <c r="Y273" s="286"/>
      <c r="Z273" s="286"/>
      <c r="AA273" s="286"/>
      <c r="AB273" s="286"/>
      <c r="AC273" s="286"/>
      <c r="AD273" s="286"/>
      <c r="AE273" s="286"/>
      <c r="AF273" s="286"/>
      <c r="AG273" s="286"/>
      <c r="AH273" s="286"/>
      <c r="AI273" s="286"/>
      <c r="AJ273" s="286"/>
      <c r="AK273" s="286"/>
      <c r="AL273" s="286"/>
      <c r="AM273" s="286"/>
      <c r="AN273" s="286"/>
      <c r="AO273" s="286"/>
      <c r="AP273" s="286"/>
      <c r="AQ273" s="286"/>
    </row>
    <row r="274" spans="3:43" ht="12.75">
      <c r="C274" s="286"/>
      <c r="D274" s="286"/>
      <c r="E274" s="286"/>
      <c r="F274" s="286"/>
      <c r="G274" s="287"/>
      <c r="H274" s="286"/>
      <c r="I274" s="286"/>
      <c r="J274" s="288"/>
      <c r="K274" s="286"/>
      <c r="L274" s="286"/>
      <c r="M274" s="288"/>
      <c r="N274" s="288"/>
      <c r="O274" s="288"/>
      <c r="P274" s="288"/>
      <c r="Q274" s="288"/>
      <c r="R274" s="288"/>
      <c r="S274" s="288"/>
      <c r="T274" s="288"/>
      <c r="U274" s="286"/>
      <c r="V274" s="286"/>
      <c r="W274" s="286"/>
      <c r="X274" s="286"/>
      <c r="Y274" s="286"/>
      <c r="Z274" s="286"/>
      <c r="AA274" s="286"/>
      <c r="AB274" s="286"/>
      <c r="AC274" s="286"/>
      <c r="AD274" s="286"/>
      <c r="AE274" s="286"/>
      <c r="AF274" s="286"/>
      <c r="AG274" s="286"/>
      <c r="AH274" s="286"/>
      <c r="AI274" s="286"/>
      <c r="AJ274" s="286"/>
      <c r="AK274" s="286"/>
      <c r="AL274" s="286"/>
      <c r="AM274" s="286"/>
      <c r="AN274" s="286"/>
      <c r="AO274" s="286"/>
      <c r="AP274" s="286"/>
      <c r="AQ274" s="286"/>
    </row>
    <row r="275" spans="3:43" ht="12.75">
      <c r="C275" s="286"/>
      <c r="D275" s="286"/>
      <c r="E275" s="286"/>
      <c r="F275" s="286"/>
      <c r="G275" s="287"/>
      <c r="H275" s="286"/>
      <c r="I275" s="286"/>
      <c r="J275" s="288"/>
      <c r="K275" s="286"/>
      <c r="L275" s="286"/>
      <c r="M275" s="288"/>
      <c r="N275" s="288"/>
      <c r="O275" s="288"/>
      <c r="P275" s="288"/>
      <c r="Q275" s="288"/>
      <c r="R275" s="288"/>
      <c r="S275" s="288"/>
      <c r="T275" s="288"/>
      <c r="U275" s="286"/>
      <c r="V275" s="286"/>
      <c r="W275" s="286"/>
      <c r="X275" s="286"/>
      <c r="Y275" s="286"/>
      <c r="Z275" s="286"/>
      <c r="AA275" s="286"/>
      <c r="AB275" s="286"/>
      <c r="AC275" s="286"/>
      <c r="AD275" s="286"/>
      <c r="AE275" s="286"/>
      <c r="AF275" s="286"/>
      <c r="AG275" s="286"/>
      <c r="AH275" s="286"/>
      <c r="AI275" s="286"/>
      <c r="AJ275" s="286"/>
      <c r="AK275" s="286"/>
      <c r="AL275" s="286"/>
      <c r="AM275" s="286"/>
      <c r="AN275" s="286"/>
      <c r="AO275" s="286"/>
      <c r="AP275" s="286"/>
      <c r="AQ275" s="286"/>
    </row>
    <row r="276" spans="3:43" ht="12.75">
      <c r="C276" s="286"/>
      <c r="D276" s="286"/>
      <c r="E276" s="286"/>
      <c r="F276" s="286"/>
      <c r="G276" s="287"/>
      <c r="H276" s="286"/>
      <c r="I276" s="286"/>
      <c r="J276" s="288"/>
      <c r="K276" s="286"/>
      <c r="L276" s="286"/>
      <c r="M276" s="288"/>
      <c r="N276" s="288"/>
      <c r="O276" s="288"/>
      <c r="P276" s="288"/>
      <c r="Q276" s="288"/>
      <c r="R276" s="288"/>
      <c r="S276" s="288"/>
      <c r="T276" s="288"/>
      <c r="U276" s="286"/>
      <c r="V276" s="286"/>
      <c r="W276" s="286"/>
      <c r="X276" s="286"/>
      <c r="Y276" s="286"/>
      <c r="Z276" s="286"/>
      <c r="AA276" s="286"/>
      <c r="AB276" s="286"/>
      <c r="AC276" s="286"/>
      <c r="AD276" s="286"/>
      <c r="AE276" s="286"/>
      <c r="AF276" s="286"/>
      <c r="AG276" s="286"/>
      <c r="AH276" s="286"/>
      <c r="AI276" s="286"/>
      <c r="AJ276" s="286"/>
      <c r="AK276" s="286"/>
      <c r="AL276" s="286"/>
      <c r="AM276" s="286"/>
      <c r="AN276" s="286"/>
      <c r="AO276" s="286"/>
      <c r="AP276" s="286"/>
      <c r="AQ276" s="286"/>
    </row>
    <row r="277" spans="3:43" ht="12.75">
      <c r="C277" s="286"/>
      <c r="D277" s="286"/>
      <c r="E277" s="286"/>
      <c r="F277" s="286"/>
      <c r="G277" s="287"/>
      <c r="H277" s="286"/>
      <c r="I277" s="286"/>
      <c r="J277" s="288"/>
      <c r="K277" s="286"/>
      <c r="L277" s="286"/>
      <c r="M277" s="288"/>
      <c r="N277" s="288"/>
      <c r="O277" s="288"/>
      <c r="P277" s="288"/>
      <c r="Q277" s="288"/>
      <c r="R277" s="288"/>
      <c r="S277" s="288"/>
      <c r="T277" s="288"/>
      <c r="U277" s="286"/>
      <c r="V277" s="286"/>
      <c r="W277" s="286"/>
      <c r="X277" s="286"/>
      <c r="Y277" s="286"/>
      <c r="Z277" s="286"/>
      <c r="AA277" s="286"/>
      <c r="AB277" s="286"/>
      <c r="AC277" s="286"/>
      <c r="AD277" s="286"/>
      <c r="AE277" s="286"/>
      <c r="AF277" s="286"/>
      <c r="AG277" s="286"/>
      <c r="AH277" s="286"/>
      <c r="AI277" s="286"/>
      <c r="AJ277" s="286"/>
      <c r="AK277" s="286"/>
      <c r="AL277" s="286"/>
      <c r="AM277" s="286"/>
      <c r="AN277" s="286"/>
      <c r="AO277" s="286"/>
      <c r="AP277" s="286"/>
      <c r="AQ277" s="286"/>
    </row>
    <row r="278" spans="3:43" ht="12.75">
      <c r="C278" s="286"/>
      <c r="D278" s="286"/>
      <c r="E278" s="286"/>
      <c r="F278" s="286"/>
      <c r="G278" s="287"/>
      <c r="H278" s="286"/>
      <c r="I278" s="286"/>
      <c r="J278" s="288"/>
      <c r="K278" s="286"/>
      <c r="L278" s="286"/>
      <c r="M278" s="288"/>
      <c r="N278" s="288"/>
      <c r="O278" s="288"/>
      <c r="P278" s="288"/>
      <c r="Q278" s="288"/>
      <c r="R278" s="288"/>
      <c r="S278" s="288"/>
      <c r="T278" s="288"/>
      <c r="U278" s="286"/>
      <c r="V278" s="286"/>
      <c r="W278" s="286"/>
      <c r="X278" s="286"/>
      <c r="Y278" s="286"/>
      <c r="Z278" s="286"/>
      <c r="AA278" s="286"/>
      <c r="AB278" s="286"/>
      <c r="AC278" s="286"/>
      <c r="AD278" s="286"/>
      <c r="AE278" s="286"/>
      <c r="AF278" s="286"/>
      <c r="AG278" s="286"/>
      <c r="AH278" s="286"/>
      <c r="AI278" s="286"/>
      <c r="AJ278" s="286"/>
      <c r="AK278" s="286"/>
      <c r="AL278" s="286"/>
      <c r="AM278" s="286"/>
      <c r="AN278" s="286"/>
      <c r="AO278" s="286"/>
      <c r="AP278" s="286"/>
      <c r="AQ278" s="286"/>
    </row>
    <row r="279" spans="3:43" ht="12.75">
      <c r="C279" s="286"/>
      <c r="D279" s="286"/>
      <c r="E279" s="286"/>
      <c r="F279" s="286"/>
      <c r="G279" s="287"/>
      <c r="H279" s="286"/>
      <c r="I279" s="286"/>
      <c r="J279" s="288"/>
      <c r="K279" s="286"/>
      <c r="L279" s="286"/>
      <c r="M279" s="288"/>
      <c r="N279" s="288"/>
      <c r="O279" s="288"/>
      <c r="P279" s="288"/>
      <c r="Q279" s="288"/>
      <c r="R279" s="288"/>
      <c r="S279" s="288"/>
      <c r="T279" s="288"/>
      <c r="U279" s="286"/>
      <c r="V279" s="286"/>
      <c r="W279" s="286"/>
      <c r="X279" s="286"/>
      <c r="Y279" s="286"/>
      <c r="Z279" s="286"/>
      <c r="AA279" s="286"/>
      <c r="AB279" s="286"/>
      <c r="AC279" s="286"/>
      <c r="AD279" s="286"/>
      <c r="AE279" s="286"/>
      <c r="AF279" s="286"/>
      <c r="AG279" s="286"/>
      <c r="AH279" s="286"/>
      <c r="AI279" s="286"/>
      <c r="AJ279" s="286"/>
      <c r="AK279" s="286"/>
      <c r="AL279" s="286"/>
      <c r="AM279" s="286"/>
      <c r="AN279" s="286"/>
      <c r="AO279" s="286"/>
      <c r="AP279" s="286"/>
      <c r="AQ279" s="286"/>
    </row>
    <row r="280" spans="3:43" ht="12.75">
      <c r="C280" s="286"/>
      <c r="D280" s="286"/>
      <c r="E280" s="286"/>
      <c r="F280" s="286"/>
      <c r="G280" s="287"/>
      <c r="H280" s="286"/>
      <c r="I280" s="286"/>
      <c r="J280" s="288"/>
      <c r="K280" s="286"/>
      <c r="L280" s="286"/>
      <c r="M280" s="288"/>
      <c r="N280" s="288"/>
      <c r="O280" s="288"/>
      <c r="P280" s="288"/>
      <c r="Q280" s="288"/>
      <c r="R280" s="288"/>
      <c r="S280" s="288"/>
      <c r="T280" s="288"/>
      <c r="U280" s="286"/>
      <c r="V280" s="286"/>
      <c r="W280" s="286"/>
      <c r="X280" s="286"/>
      <c r="Y280" s="286"/>
      <c r="Z280" s="286"/>
      <c r="AA280" s="286"/>
      <c r="AB280" s="286"/>
      <c r="AC280" s="286"/>
      <c r="AD280" s="286"/>
      <c r="AE280" s="286"/>
      <c r="AF280" s="286"/>
      <c r="AG280" s="286"/>
      <c r="AH280" s="286"/>
      <c r="AI280" s="286"/>
      <c r="AJ280" s="286"/>
      <c r="AK280" s="286"/>
      <c r="AL280" s="286"/>
      <c r="AM280" s="286"/>
      <c r="AN280" s="286"/>
      <c r="AO280" s="286"/>
      <c r="AP280" s="286"/>
      <c r="AQ280" s="286"/>
    </row>
  </sheetData>
  <sheetProtection password="A454" sheet="1" objects="1" scenarios="1" selectLockedCells="1"/>
  <mergeCells count="18">
    <mergeCell ref="H4:H5"/>
    <mergeCell ref="D78:D80"/>
    <mergeCell ref="D7:D8"/>
    <mergeCell ref="D17:D18"/>
    <mergeCell ref="D27:D28"/>
    <mergeCell ref="D55:D56"/>
    <mergeCell ref="F4:F5"/>
    <mergeCell ref="D62:D63"/>
    <mergeCell ref="A3:A6"/>
    <mergeCell ref="C3:C6"/>
    <mergeCell ref="I3:I6"/>
    <mergeCell ref="K3:L3"/>
    <mergeCell ref="M3:N3"/>
    <mergeCell ref="D4:D5"/>
    <mergeCell ref="E4:E5"/>
    <mergeCell ref="K5:L5"/>
    <mergeCell ref="M5:N5"/>
    <mergeCell ref="G4:G5"/>
  </mergeCells>
  <printOptions horizontalCentered="1" verticalCentered="1"/>
  <pageMargins left="0.25" right="0.25" top="0.25" bottom="0.25" header="0" footer="0"/>
  <pageSetup fitToHeight="1" fitToWidth="1" horizontalDpi="300" verticalDpi="300" orientation="portrait" paperSize="9" scale="10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13"/>
  <sheetViews>
    <sheetView rightToLeft="1" zoomScale="85" zoomScaleNormal="85" zoomScalePageLayoutView="0" workbookViewId="0" topLeftCell="B52">
      <selection activeCell="C61" sqref="A1:I210"/>
    </sheetView>
  </sheetViews>
  <sheetFormatPr defaultColWidth="9.140625" defaultRowHeight="12.75"/>
  <cols>
    <col min="1" max="1" width="3.28125" style="0" customWidth="1"/>
    <col min="2" max="2" width="3.57421875" style="0" customWidth="1"/>
    <col min="3" max="3" width="3.7109375" style="0" customWidth="1"/>
    <col min="4" max="4" width="7.28125" style="0" customWidth="1"/>
    <col min="5" max="5" width="27.421875" style="0" customWidth="1"/>
    <col min="6" max="6" width="39.421875" style="0" customWidth="1"/>
    <col min="7" max="7" width="76.140625" style="1" customWidth="1"/>
    <col min="8" max="8" width="16.00390625" style="1" customWidth="1"/>
    <col min="9" max="9" width="20.140625" style="1" customWidth="1"/>
  </cols>
  <sheetData>
    <row r="1" spans="1:9" ht="12.75">
      <c r="A1" s="42"/>
      <c r="B1" s="42"/>
      <c r="C1" s="42"/>
      <c r="D1" s="42"/>
      <c r="E1" s="42" t="s">
        <v>442</v>
      </c>
      <c r="F1" s="42"/>
      <c r="G1" s="43"/>
      <c r="H1" s="43"/>
      <c r="I1" s="43"/>
    </row>
    <row r="2" spans="1:9" ht="15.75">
      <c r="A2" s="42"/>
      <c r="B2" s="42"/>
      <c r="C2" s="42"/>
      <c r="D2" s="42"/>
      <c r="E2" s="42"/>
      <c r="F2" s="42"/>
      <c r="G2" s="44" t="s">
        <v>14</v>
      </c>
      <c r="H2" s="44" t="s">
        <v>244</v>
      </c>
      <c r="I2" s="44" t="s">
        <v>245</v>
      </c>
    </row>
    <row r="3" spans="1:9" ht="15.75">
      <c r="A3" s="42">
        <v>0</v>
      </c>
      <c r="B3" s="42">
        <v>0</v>
      </c>
      <c r="C3" s="42">
        <v>0</v>
      </c>
      <c r="D3" s="42"/>
      <c r="E3" s="42"/>
      <c r="F3" s="42"/>
      <c r="G3" s="44"/>
      <c r="H3" s="45" t="s">
        <v>242</v>
      </c>
      <c r="I3" s="45" t="s">
        <v>241</v>
      </c>
    </row>
    <row r="4" spans="1:9" ht="18">
      <c r="A4" s="42">
        <f>IF(E4&lt;&gt;"",A3+1,A3)</f>
        <v>1</v>
      </c>
      <c r="B4" s="42">
        <f>IF(E4&lt;&gt;"",1,IF(F4&lt;&gt;"",B3+1,B3))</f>
        <v>1</v>
      </c>
      <c r="C4" s="42">
        <f>IF(F4&lt;&gt;"",1,C3+1)</f>
        <v>1</v>
      </c>
      <c r="D4" s="42">
        <f>A4*10000+B4*100+C4</f>
        <v>10101</v>
      </c>
      <c r="E4" s="46" t="s">
        <v>316</v>
      </c>
      <c r="F4" s="46" t="s">
        <v>317</v>
      </c>
      <c r="G4" s="47" t="s">
        <v>329</v>
      </c>
      <c r="H4" s="48" t="s">
        <v>1</v>
      </c>
      <c r="I4" s="49">
        <v>1.8</v>
      </c>
    </row>
    <row r="5" spans="1:14" ht="18">
      <c r="A5" s="42">
        <f aca="true" t="shared" si="0" ref="A5:A54">IF(E5&lt;&gt;"",A4+1,A4)</f>
        <v>1</v>
      </c>
      <c r="B5" s="42">
        <f aca="true" t="shared" si="1" ref="B5:B54">IF(E5&lt;&gt;"",1,IF(F5&lt;&gt;"",B4+1,B4))</f>
        <v>1</v>
      </c>
      <c r="C5" s="42">
        <f aca="true" t="shared" si="2" ref="C5:C54">IF(F5&lt;&gt;"",1,C4+1)</f>
        <v>2</v>
      </c>
      <c r="D5" s="42">
        <f aca="true" t="shared" si="3" ref="D5:D54">A5*10000+B5*100+C5</f>
        <v>10102</v>
      </c>
      <c r="E5" s="42"/>
      <c r="F5" s="42"/>
      <c r="G5" s="47" t="s">
        <v>330</v>
      </c>
      <c r="H5" s="48" t="s">
        <v>2</v>
      </c>
      <c r="I5" s="49">
        <v>1.3</v>
      </c>
      <c r="N5" s="2"/>
    </row>
    <row r="6" spans="1:14" ht="18">
      <c r="A6" s="42">
        <f t="shared" si="0"/>
        <v>1</v>
      </c>
      <c r="B6" s="42">
        <f t="shared" si="1"/>
        <v>1</v>
      </c>
      <c r="C6" s="42">
        <f t="shared" si="2"/>
        <v>3</v>
      </c>
      <c r="D6" s="42">
        <f t="shared" si="3"/>
        <v>10103</v>
      </c>
      <c r="E6" s="42"/>
      <c r="F6" s="42"/>
      <c r="G6" s="47" t="s">
        <v>331</v>
      </c>
      <c r="H6" s="48" t="s">
        <v>3</v>
      </c>
      <c r="I6" s="49">
        <v>1</v>
      </c>
      <c r="N6" s="3"/>
    </row>
    <row r="7" spans="1:14" ht="18">
      <c r="A7" s="42">
        <f t="shared" si="0"/>
        <v>1</v>
      </c>
      <c r="B7" s="42">
        <f t="shared" si="1"/>
        <v>1</v>
      </c>
      <c r="C7" s="42">
        <f t="shared" si="2"/>
        <v>4</v>
      </c>
      <c r="D7" s="42">
        <f t="shared" si="3"/>
        <v>10104</v>
      </c>
      <c r="E7" s="42"/>
      <c r="F7" s="42"/>
      <c r="G7" s="47" t="s">
        <v>332</v>
      </c>
      <c r="H7" s="48" t="s">
        <v>4</v>
      </c>
      <c r="I7" s="49">
        <v>0.8</v>
      </c>
      <c r="N7" s="2"/>
    </row>
    <row r="8" spans="1:14" ht="18">
      <c r="A8" s="42">
        <f t="shared" si="0"/>
        <v>1</v>
      </c>
      <c r="B8" s="42">
        <f t="shared" si="1"/>
        <v>1</v>
      </c>
      <c r="C8" s="42">
        <f t="shared" si="2"/>
        <v>5</v>
      </c>
      <c r="D8" s="42">
        <f t="shared" si="3"/>
        <v>10105</v>
      </c>
      <c r="E8" s="42"/>
      <c r="F8" s="42"/>
      <c r="G8" s="47" t="s">
        <v>333</v>
      </c>
      <c r="H8" s="48" t="s">
        <v>5</v>
      </c>
      <c r="I8" s="49">
        <v>0.7</v>
      </c>
      <c r="N8" s="2"/>
    </row>
    <row r="9" spans="1:14" ht="18">
      <c r="A9" s="42">
        <f t="shared" si="0"/>
        <v>1</v>
      </c>
      <c r="B9" s="42">
        <f t="shared" si="1"/>
        <v>1</v>
      </c>
      <c r="C9" s="42">
        <f t="shared" si="2"/>
        <v>6</v>
      </c>
      <c r="D9" s="42">
        <f t="shared" si="3"/>
        <v>10106</v>
      </c>
      <c r="E9" s="42"/>
      <c r="F9" s="42"/>
      <c r="G9" s="47" t="s">
        <v>334</v>
      </c>
      <c r="H9" s="48" t="s">
        <v>6</v>
      </c>
      <c r="I9" s="49">
        <v>0.55</v>
      </c>
      <c r="N9" s="2"/>
    </row>
    <row r="10" spans="1:14" ht="18">
      <c r="A10" s="42">
        <f t="shared" si="0"/>
        <v>1</v>
      </c>
      <c r="B10" s="42">
        <f t="shared" si="1"/>
        <v>1</v>
      </c>
      <c r="C10" s="42">
        <f t="shared" si="2"/>
        <v>7</v>
      </c>
      <c r="D10" s="42">
        <f t="shared" si="3"/>
        <v>10107</v>
      </c>
      <c r="E10" s="42"/>
      <c r="F10" s="42"/>
      <c r="G10" s="47" t="s">
        <v>335</v>
      </c>
      <c r="H10" s="48" t="s">
        <v>7</v>
      </c>
      <c r="I10" s="49">
        <v>0.4</v>
      </c>
      <c r="N10" s="2"/>
    </row>
    <row r="11" spans="1:14" ht="18">
      <c r="A11" s="42">
        <f t="shared" si="0"/>
        <v>1</v>
      </c>
      <c r="B11" s="42">
        <f t="shared" si="1"/>
        <v>1</v>
      </c>
      <c r="C11" s="42">
        <f t="shared" si="2"/>
        <v>8</v>
      </c>
      <c r="D11" s="42">
        <f t="shared" si="3"/>
        <v>10108</v>
      </c>
      <c r="E11" s="42"/>
      <c r="F11" s="42"/>
      <c r="G11" s="47" t="s">
        <v>336</v>
      </c>
      <c r="H11" s="48" t="s">
        <v>8</v>
      </c>
      <c r="I11" s="49">
        <v>0.3</v>
      </c>
      <c r="N11" s="2"/>
    </row>
    <row r="12" spans="1:9" ht="18">
      <c r="A12" s="42">
        <f>IF(E12&lt;&gt;"",A11+1,A11)</f>
        <v>2</v>
      </c>
      <c r="B12" s="42">
        <f>IF(E12&lt;&gt;"",1,IF(F12&lt;&gt;"",B11+1,B11))</f>
        <v>1</v>
      </c>
      <c r="C12" s="42">
        <f>IF(F12&lt;&gt;"",1,C11+1)</f>
        <v>1</v>
      </c>
      <c r="D12" s="42">
        <f t="shared" si="3"/>
        <v>20101</v>
      </c>
      <c r="E12" s="46" t="s">
        <v>9</v>
      </c>
      <c r="F12" s="50" t="s">
        <v>300</v>
      </c>
      <c r="G12" s="47" t="s">
        <v>311</v>
      </c>
      <c r="H12" s="48" t="s">
        <v>10</v>
      </c>
      <c r="I12" s="49">
        <v>2</v>
      </c>
    </row>
    <row r="13" spans="1:9" ht="18">
      <c r="A13" s="42">
        <f t="shared" si="0"/>
        <v>2</v>
      </c>
      <c r="B13" s="42">
        <f t="shared" si="1"/>
        <v>1</v>
      </c>
      <c r="C13" s="42">
        <f t="shared" si="2"/>
        <v>2</v>
      </c>
      <c r="D13" s="42">
        <f t="shared" si="3"/>
        <v>20102</v>
      </c>
      <c r="E13" s="42"/>
      <c r="F13" s="42"/>
      <c r="G13" s="47" t="s">
        <v>312</v>
      </c>
      <c r="H13" s="48" t="s">
        <v>11</v>
      </c>
      <c r="I13" s="49">
        <v>1.65</v>
      </c>
    </row>
    <row r="14" spans="1:9" ht="18">
      <c r="A14" s="42">
        <f t="shared" si="0"/>
        <v>2</v>
      </c>
      <c r="B14" s="42">
        <f t="shared" si="1"/>
        <v>1</v>
      </c>
      <c r="C14" s="42">
        <f t="shared" si="2"/>
        <v>3</v>
      </c>
      <c r="D14" s="42">
        <f t="shared" si="3"/>
        <v>20103</v>
      </c>
      <c r="E14" s="42"/>
      <c r="F14" s="42"/>
      <c r="G14" s="47" t="s">
        <v>310</v>
      </c>
      <c r="H14" s="48" t="s">
        <v>2</v>
      </c>
      <c r="I14" s="49">
        <v>1.35</v>
      </c>
    </row>
    <row r="15" spans="1:9" ht="18">
      <c r="A15" s="42">
        <f t="shared" si="0"/>
        <v>2</v>
      </c>
      <c r="B15" s="42">
        <f t="shared" si="1"/>
        <v>1</v>
      </c>
      <c r="C15" s="42">
        <f t="shared" si="2"/>
        <v>4</v>
      </c>
      <c r="D15" s="42">
        <f t="shared" si="3"/>
        <v>20104</v>
      </c>
      <c r="E15" s="42"/>
      <c r="F15" s="42"/>
      <c r="G15" s="47" t="s">
        <v>313</v>
      </c>
      <c r="H15" s="48" t="s">
        <v>3</v>
      </c>
      <c r="I15" s="49">
        <v>1.15</v>
      </c>
    </row>
    <row r="16" spans="1:9" ht="18">
      <c r="A16" s="42">
        <f t="shared" si="0"/>
        <v>2</v>
      </c>
      <c r="B16" s="42">
        <f t="shared" si="1"/>
        <v>1</v>
      </c>
      <c r="C16" s="42">
        <f t="shared" si="2"/>
        <v>5</v>
      </c>
      <c r="D16" s="42">
        <f t="shared" si="3"/>
        <v>20105</v>
      </c>
      <c r="E16" s="42"/>
      <c r="F16" s="42"/>
      <c r="G16" s="47" t="s">
        <v>314</v>
      </c>
      <c r="H16" s="48" t="s">
        <v>12</v>
      </c>
      <c r="I16" s="49">
        <v>2.3</v>
      </c>
    </row>
    <row r="17" spans="1:9" ht="18">
      <c r="A17" s="42">
        <f t="shared" si="0"/>
        <v>2</v>
      </c>
      <c r="B17" s="42">
        <f t="shared" si="1"/>
        <v>1</v>
      </c>
      <c r="C17" s="42">
        <f t="shared" si="2"/>
        <v>6</v>
      </c>
      <c r="D17" s="42">
        <f t="shared" si="3"/>
        <v>20106</v>
      </c>
      <c r="E17" s="42"/>
      <c r="F17" s="42"/>
      <c r="G17" s="47" t="s">
        <v>315</v>
      </c>
      <c r="H17" s="48" t="s">
        <v>13</v>
      </c>
      <c r="I17" s="49">
        <v>2.5</v>
      </c>
    </row>
    <row r="18" spans="1:11" ht="18">
      <c r="A18" s="42">
        <f>IF(E18&lt;&gt;"",A17+1,A17)</f>
        <v>2</v>
      </c>
      <c r="B18" s="42">
        <f>IF(E18&lt;&gt;"",1,IF(F18&lt;&gt;"",B17+1,B17))</f>
        <v>2</v>
      </c>
      <c r="C18" s="42">
        <f>IF(F18&lt;&gt;"",1,C17+1)</f>
        <v>1</v>
      </c>
      <c r="D18" s="42">
        <f>A18*10000+B18*100+C18</f>
        <v>20201</v>
      </c>
      <c r="E18" s="42"/>
      <c r="F18" s="50" t="s">
        <v>433</v>
      </c>
      <c r="G18" s="47" t="s">
        <v>269</v>
      </c>
      <c r="H18" s="48" t="s">
        <v>15</v>
      </c>
      <c r="I18" s="49">
        <v>1.4</v>
      </c>
      <c r="K18">
        <v>8</v>
      </c>
    </row>
    <row r="19" spans="1:9" ht="18">
      <c r="A19" s="42">
        <f>IF(E19&lt;&gt;"",A18+1,A18)</f>
        <v>2</v>
      </c>
      <c r="B19" s="42">
        <f>IF(E19&lt;&gt;"",1,IF(F19&lt;&gt;"",B18+1,B18))</f>
        <v>2</v>
      </c>
      <c r="C19" s="42">
        <f>IF(F19&lt;&gt;"",1,C18+1)</f>
        <v>2</v>
      </c>
      <c r="D19" s="42">
        <f>A19*10000+B19*100+C19</f>
        <v>20202</v>
      </c>
      <c r="E19" s="42"/>
      <c r="F19" s="42"/>
      <c r="G19" s="47" t="s">
        <v>270</v>
      </c>
      <c r="H19" s="48" t="s">
        <v>16</v>
      </c>
      <c r="I19" s="49">
        <v>0.8</v>
      </c>
    </row>
    <row r="20" spans="1:9" ht="18">
      <c r="A20" s="42">
        <f>IF(E20&lt;&gt;"",A19+1,A19)</f>
        <v>2</v>
      </c>
      <c r="B20" s="42">
        <f>IF(E20&lt;&gt;"",1,IF(F20&lt;&gt;"",B19+1,B19))</f>
        <v>3</v>
      </c>
      <c r="C20" s="42">
        <f>IF(F20&lt;&gt;"",1,C19+1)</f>
        <v>1</v>
      </c>
      <c r="D20" s="42">
        <f>A20*10000+B20*100+C20</f>
        <v>20301</v>
      </c>
      <c r="E20" s="42"/>
      <c r="F20" s="50" t="s">
        <v>434</v>
      </c>
      <c r="G20" s="47" t="s">
        <v>17</v>
      </c>
      <c r="H20" s="48" t="s">
        <v>18</v>
      </c>
      <c r="I20" s="49">
        <v>0.7</v>
      </c>
    </row>
    <row r="21" spans="1:9" ht="18">
      <c r="A21" s="42">
        <f>IF(E21&lt;&gt;"",A20+1,A20)</f>
        <v>2</v>
      </c>
      <c r="B21" s="42">
        <f>IF(E21&lt;&gt;"",1,IF(F21&lt;&gt;"",B20+1,B20))</f>
        <v>4</v>
      </c>
      <c r="C21" s="42">
        <f>IF(F21&lt;&gt;"",1,C20+1)</f>
        <v>1</v>
      </c>
      <c r="D21" s="42">
        <f>A21*10000+B21*100+C21</f>
        <v>20401</v>
      </c>
      <c r="E21" s="42"/>
      <c r="F21" s="50" t="s">
        <v>301</v>
      </c>
      <c r="G21" s="47" t="s">
        <v>451</v>
      </c>
      <c r="H21" s="48" t="s">
        <v>19</v>
      </c>
      <c r="I21" s="49">
        <v>0.52</v>
      </c>
    </row>
    <row r="22" spans="1:9" ht="18">
      <c r="A22" s="42">
        <f>IF(E22&lt;&gt;"",A21+1,A21)</f>
        <v>2</v>
      </c>
      <c r="B22" s="42">
        <f>IF(E22&lt;&gt;"",1,IF(F22&lt;&gt;"",B21+1,B21))</f>
        <v>4</v>
      </c>
      <c r="C22" s="42">
        <f>IF(F22&lt;&gt;"",1,C21+1)</f>
        <v>2</v>
      </c>
      <c r="D22" s="42">
        <f>A22*10000+B22*100+C22</f>
        <v>20402</v>
      </c>
      <c r="E22" s="42"/>
      <c r="F22" s="42"/>
      <c r="G22" s="47" t="s">
        <v>452</v>
      </c>
      <c r="H22" s="48" t="s">
        <v>20</v>
      </c>
      <c r="I22" s="49">
        <v>0.44</v>
      </c>
    </row>
    <row r="23" spans="1:9" ht="18">
      <c r="A23" s="42">
        <f t="shared" si="0"/>
        <v>2</v>
      </c>
      <c r="B23" s="42">
        <f t="shared" si="1"/>
        <v>4</v>
      </c>
      <c r="C23" s="42">
        <f t="shared" si="2"/>
        <v>3</v>
      </c>
      <c r="D23" s="42">
        <f t="shared" si="3"/>
        <v>20403</v>
      </c>
      <c r="E23" s="42"/>
      <c r="F23" s="42"/>
      <c r="G23" s="47" t="s">
        <v>453</v>
      </c>
      <c r="H23" s="48" t="s">
        <v>21</v>
      </c>
      <c r="I23" s="49">
        <v>0.35</v>
      </c>
    </row>
    <row r="24" spans="1:9" ht="18">
      <c r="A24" s="42">
        <f t="shared" si="0"/>
        <v>2</v>
      </c>
      <c r="B24" s="42">
        <f t="shared" si="1"/>
        <v>4</v>
      </c>
      <c r="C24" s="42">
        <f t="shared" si="2"/>
        <v>4</v>
      </c>
      <c r="D24" s="42">
        <f t="shared" si="3"/>
        <v>20404</v>
      </c>
      <c r="E24" s="42"/>
      <c r="F24" s="42"/>
      <c r="G24" s="47" t="s">
        <v>454</v>
      </c>
      <c r="H24" s="48" t="s">
        <v>21</v>
      </c>
      <c r="I24" s="49">
        <v>0.35</v>
      </c>
    </row>
    <row r="25" spans="1:9" ht="18">
      <c r="A25" s="42">
        <f t="shared" si="0"/>
        <v>2</v>
      </c>
      <c r="B25" s="42">
        <f t="shared" si="1"/>
        <v>4</v>
      </c>
      <c r="C25" s="42">
        <f t="shared" si="2"/>
        <v>5</v>
      </c>
      <c r="D25" s="42">
        <f t="shared" si="3"/>
        <v>20405</v>
      </c>
      <c r="E25" s="42"/>
      <c r="F25" s="42"/>
      <c r="G25" s="47" t="s">
        <v>285</v>
      </c>
      <c r="H25" s="48" t="s">
        <v>22</v>
      </c>
      <c r="I25" s="49">
        <v>0.46</v>
      </c>
    </row>
    <row r="26" spans="1:9" ht="18">
      <c r="A26" s="42">
        <f t="shared" si="0"/>
        <v>2</v>
      </c>
      <c r="B26" s="42">
        <f t="shared" si="1"/>
        <v>4</v>
      </c>
      <c r="C26" s="42">
        <f t="shared" si="2"/>
        <v>6</v>
      </c>
      <c r="D26" s="42">
        <f t="shared" si="3"/>
        <v>20406</v>
      </c>
      <c r="E26" s="42"/>
      <c r="F26" s="42"/>
      <c r="G26" s="47" t="s">
        <v>457</v>
      </c>
      <c r="H26" s="48" t="s">
        <v>23</v>
      </c>
      <c r="I26" s="49">
        <v>1.05</v>
      </c>
    </row>
    <row r="27" spans="1:9" ht="18">
      <c r="A27" s="42">
        <f t="shared" si="0"/>
        <v>2</v>
      </c>
      <c r="B27" s="42">
        <f t="shared" si="1"/>
        <v>4</v>
      </c>
      <c r="C27" s="42">
        <f t="shared" si="2"/>
        <v>7</v>
      </c>
      <c r="D27" s="42">
        <f t="shared" si="3"/>
        <v>20407</v>
      </c>
      <c r="E27" s="42"/>
      <c r="F27" s="42"/>
      <c r="G27" s="47" t="s">
        <v>458</v>
      </c>
      <c r="H27" s="48" t="s">
        <v>19</v>
      </c>
      <c r="I27" s="49">
        <v>0.85</v>
      </c>
    </row>
    <row r="28" spans="1:9" ht="18">
      <c r="A28" s="42">
        <f t="shared" si="0"/>
        <v>2</v>
      </c>
      <c r="B28" s="42">
        <f t="shared" si="1"/>
        <v>4</v>
      </c>
      <c r="C28" s="42">
        <f t="shared" si="2"/>
        <v>8</v>
      </c>
      <c r="D28" s="42">
        <f t="shared" si="3"/>
        <v>20408</v>
      </c>
      <c r="E28" s="42"/>
      <c r="F28" s="42"/>
      <c r="G28" s="47" t="s">
        <v>456</v>
      </c>
      <c r="H28" s="48" t="s">
        <v>20</v>
      </c>
      <c r="I28" s="49">
        <v>0.7</v>
      </c>
    </row>
    <row r="29" spans="1:9" ht="18">
      <c r="A29" s="42">
        <f>IF(E29&lt;&gt;"",A28+1,A28)</f>
        <v>2</v>
      </c>
      <c r="B29" s="42">
        <f>IF(E29&lt;&gt;"",1,IF(F29&lt;&gt;"",B28+1,B28))</f>
        <v>4</v>
      </c>
      <c r="C29" s="42">
        <f>IF(F29&lt;&gt;"",1,C28+1)</f>
        <v>9</v>
      </c>
      <c r="D29" s="42">
        <f>A29*10000+B29*100+C29</f>
        <v>20409</v>
      </c>
      <c r="E29" s="42"/>
      <c r="F29" s="42"/>
      <c r="G29" s="47" t="s">
        <v>459</v>
      </c>
      <c r="H29" s="48" t="s">
        <v>21</v>
      </c>
      <c r="I29" s="49">
        <v>0.46</v>
      </c>
    </row>
    <row r="30" spans="1:9" ht="18">
      <c r="A30" s="42">
        <f>IF(E30&lt;&gt;"",A29+1,A29)</f>
        <v>2</v>
      </c>
      <c r="B30" s="42">
        <f>IF(E30&lt;&gt;"",1,IF(F30&lt;&gt;"",B29+1,B29))</f>
        <v>4</v>
      </c>
      <c r="C30" s="42">
        <f>IF(F30&lt;&gt;"",1,C29+1)</f>
        <v>10</v>
      </c>
      <c r="D30" s="42">
        <f>A30*10000+B30*100+C30</f>
        <v>20410</v>
      </c>
      <c r="E30" s="42"/>
      <c r="F30" s="42"/>
      <c r="G30" s="47" t="s">
        <v>455</v>
      </c>
      <c r="H30" s="48" t="s">
        <v>24</v>
      </c>
      <c r="I30" s="49">
        <v>0.33</v>
      </c>
    </row>
    <row r="31" spans="1:9" ht="18">
      <c r="A31" s="42">
        <f t="shared" si="0"/>
        <v>2</v>
      </c>
      <c r="B31" s="42">
        <f t="shared" si="1"/>
        <v>4</v>
      </c>
      <c r="C31" s="42">
        <f t="shared" si="2"/>
        <v>11</v>
      </c>
      <c r="D31" s="42">
        <f t="shared" si="3"/>
        <v>20411</v>
      </c>
      <c r="E31" s="42"/>
      <c r="F31" s="42"/>
      <c r="G31" s="47" t="s">
        <v>460</v>
      </c>
      <c r="H31" s="48" t="s">
        <v>25</v>
      </c>
      <c r="I31" s="49">
        <v>0.25</v>
      </c>
    </row>
    <row r="32" spans="1:9" ht="18">
      <c r="A32" s="42">
        <f t="shared" si="0"/>
        <v>2</v>
      </c>
      <c r="B32" s="42">
        <f t="shared" si="1"/>
        <v>4</v>
      </c>
      <c r="C32" s="42">
        <f t="shared" si="2"/>
        <v>12</v>
      </c>
      <c r="D32" s="42">
        <f t="shared" si="3"/>
        <v>20412</v>
      </c>
      <c r="E32" s="42"/>
      <c r="F32" s="42"/>
      <c r="G32" s="47" t="s">
        <v>461</v>
      </c>
      <c r="H32" s="48" t="s">
        <v>26</v>
      </c>
      <c r="I32" s="49">
        <v>0.2</v>
      </c>
    </row>
    <row r="33" spans="1:9" ht="18">
      <c r="A33" s="42">
        <f>IF(E33&lt;&gt;"",A32+1,A32)</f>
        <v>2</v>
      </c>
      <c r="B33" s="42">
        <f>IF(E33&lt;&gt;"",1,IF(F33&lt;&gt;"",B32+1,B32))</f>
        <v>5</v>
      </c>
      <c r="C33" s="42">
        <f>IF(F33&lt;&gt;"",1,C32+1)</f>
        <v>1</v>
      </c>
      <c r="D33" s="42">
        <f>A33*10000+B33*100+C33</f>
        <v>20501</v>
      </c>
      <c r="E33" s="42"/>
      <c r="F33" s="50" t="s">
        <v>286</v>
      </c>
      <c r="G33" s="47" t="s">
        <v>366</v>
      </c>
      <c r="H33" s="48" t="s">
        <v>27</v>
      </c>
      <c r="I33" s="49">
        <v>0.31</v>
      </c>
    </row>
    <row r="34" spans="1:9" ht="18">
      <c r="A34" s="42">
        <f>IF(E34&lt;&gt;"",A33+1,A33)</f>
        <v>2</v>
      </c>
      <c r="B34" s="42">
        <f>IF(E34&lt;&gt;"",1,IF(F34&lt;&gt;"",B33+1,B33))</f>
        <v>5</v>
      </c>
      <c r="C34" s="42">
        <f>IF(F34&lt;&gt;"",1,C33+1)</f>
        <v>2</v>
      </c>
      <c r="D34" s="42">
        <f>A34*10000+B34*100+C34</f>
        <v>20502</v>
      </c>
      <c r="E34" s="42"/>
      <c r="F34" s="42"/>
      <c r="G34" s="51" t="s">
        <v>367</v>
      </c>
      <c r="H34" s="52" t="s">
        <v>28</v>
      </c>
      <c r="I34" s="53">
        <v>0.24</v>
      </c>
    </row>
    <row r="35" spans="1:9" ht="18">
      <c r="A35" s="42">
        <f t="shared" si="0"/>
        <v>2</v>
      </c>
      <c r="B35" s="42">
        <f t="shared" si="1"/>
        <v>5</v>
      </c>
      <c r="C35" s="42">
        <f t="shared" si="2"/>
        <v>3</v>
      </c>
      <c r="D35" s="42">
        <f t="shared" si="3"/>
        <v>20503</v>
      </c>
      <c r="E35" s="42"/>
      <c r="F35" s="42"/>
      <c r="G35" s="51" t="s">
        <v>271</v>
      </c>
      <c r="H35" s="52" t="s">
        <v>29</v>
      </c>
      <c r="I35" s="53">
        <v>0.19</v>
      </c>
    </row>
    <row r="36" spans="1:9" ht="18">
      <c r="A36" s="42">
        <f>IF(E36&lt;&gt;"",A35+1,A35)</f>
        <v>2</v>
      </c>
      <c r="B36" s="42">
        <f>IF(E36&lt;&gt;"",1,IF(F36&lt;&gt;"",B35+1,B35))</f>
        <v>6</v>
      </c>
      <c r="C36" s="42">
        <f>IF(F36&lt;&gt;"",1,C35+1)</f>
        <v>1</v>
      </c>
      <c r="D36" s="42">
        <f>A36*10000+B36*100+C36</f>
        <v>20601</v>
      </c>
      <c r="E36" s="42"/>
      <c r="F36" s="42" t="s">
        <v>287</v>
      </c>
      <c r="G36" s="47" t="s">
        <v>272</v>
      </c>
      <c r="H36" s="48" t="s">
        <v>30</v>
      </c>
      <c r="I36" s="49">
        <v>0.29</v>
      </c>
    </row>
    <row r="37" spans="1:9" ht="18">
      <c r="A37" s="42">
        <f t="shared" si="0"/>
        <v>2</v>
      </c>
      <c r="B37" s="42">
        <f t="shared" si="1"/>
        <v>6</v>
      </c>
      <c r="C37" s="42">
        <f t="shared" si="2"/>
        <v>2</v>
      </c>
      <c r="D37" s="42">
        <f t="shared" si="3"/>
        <v>20602</v>
      </c>
      <c r="E37" s="42"/>
      <c r="F37" s="42"/>
      <c r="G37" s="47" t="s">
        <v>273</v>
      </c>
      <c r="H37" s="48" t="s">
        <v>31</v>
      </c>
      <c r="I37" s="49">
        <v>0.27</v>
      </c>
    </row>
    <row r="38" spans="1:9" ht="18">
      <c r="A38" s="42">
        <f t="shared" si="0"/>
        <v>2</v>
      </c>
      <c r="B38" s="42">
        <f t="shared" si="1"/>
        <v>6</v>
      </c>
      <c r="C38" s="42">
        <f t="shared" si="2"/>
        <v>3</v>
      </c>
      <c r="D38" s="42">
        <f t="shared" si="3"/>
        <v>20603</v>
      </c>
      <c r="E38" s="42"/>
      <c r="F38" s="42"/>
      <c r="G38" s="47" t="s">
        <v>274</v>
      </c>
      <c r="H38" s="48" t="s">
        <v>32</v>
      </c>
      <c r="I38" s="49">
        <v>0.25</v>
      </c>
    </row>
    <row r="39" spans="1:9" ht="18">
      <c r="A39" s="42">
        <f t="shared" si="0"/>
        <v>2</v>
      </c>
      <c r="B39" s="42">
        <f t="shared" si="1"/>
        <v>6</v>
      </c>
      <c r="C39" s="42">
        <f t="shared" si="2"/>
        <v>4</v>
      </c>
      <c r="D39" s="42">
        <f t="shared" si="3"/>
        <v>20604</v>
      </c>
      <c r="E39" s="42"/>
      <c r="F39" s="42"/>
      <c r="G39" s="47" t="s">
        <v>275</v>
      </c>
      <c r="H39" s="48" t="s">
        <v>33</v>
      </c>
      <c r="I39" s="49">
        <v>0.23</v>
      </c>
    </row>
    <row r="40" spans="1:9" ht="18">
      <c r="A40" s="42">
        <f t="shared" si="0"/>
        <v>2</v>
      </c>
      <c r="B40" s="42">
        <f t="shared" si="1"/>
        <v>6</v>
      </c>
      <c r="C40" s="42">
        <f t="shared" si="2"/>
        <v>5</v>
      </c>
      <c r="D40" s="42">
        <f t="shared" si="3"/>
        <v>20605</v>
      </c>
      <c r="E40" s="42"/>
      <c r="F40" s="42"/>
      <c r="G40" s="47" t="s">
        <v>276</v>
      </c>
      <c r="H40" s="48" t="s">
        <v>34</v>
      </c>
      <c r="I40" s="49">
        <v>0.21</v>
      </c>
    </row>
    <row r="41" spans="1:9" ht="18">
      <c r="A41" s="42">
        <f t="shared" si="0"/>
        <v>2</v>
      </c>
      <c r="B41" s="42">
        <f t="shared" si="1"/>
        <v>6</v>
      </c>
      <c r="C41" s="42">
        <f t="shared" si="2"/>
        <v>6</v>
      </c>
      <c r="D41" s="42">
        <f t="shared" si="3"/>
        <v>20606</v>
      </c>
      <c r="E41" s="42"/>
      <c r="F41" s="42"/>
      <c r="G41" s="47" t="s">
        <v>277</v>
      </c>
      <c r="H41" s="48" t="s">
        <v>35</v>
      </c>
      <c r="I41" s="49">
        <v>0.19</v>
      </c>
    </row>
    <row r="42" spans="1:9" ht="18">
      <c r="A42" s="42">
        <f t="shared" si="0"/>
        <v>2</v>
      </c>
      <c r="B42" s="42">
        <f t="shared" si="1"/>
        <v>6</v>
      </c>
      <c r="C42" s="42">
        <f t="shared" si="2"/>
        <v>7</v>
      </c>
      <c r="D42" s="42">
        <f t="shared" si="3"/>
        <v>20607</v>
      </c>
      <c r="E42" s="42"/>
      <c r="F42" s="42"/>
      <c r="G42" s="47" t="s">
        <v>278</v>
      </c>
      <c r="H42" s="48" t="s">
        <v>36</v>
      </c>
      <c r="I42" s="49">
        <v>0.18</v>
      </c>
    </row>
    <row r="43" spans="1:9" ht="18">
      <c r="A43" s="42">
        <f t="shared" si="0"/>
        <v>2</v>
      </c>
      <c r="B43" s="42">
        <f t="shared" si="1"/>
        <v>6</v>
      </c>
      <c r="C43" s="42">
        <f t="shared" si="2"/>
        <v>8</v>
      </c>
      <c r="D43" s="42">
        <f t="shared" si="3"/>
        <v>20608</v>
      </c>
      <c r="E43" s="42"/>
      <c r="F43" s="42"/>
      <c r="G43" s="47" t="s">
        <v>279</v>
      </c>
      <c r="H43" s="48" t="s">
        <v>37</v>
      </c>
      <c r="I43" s="49">
        <v>0.16</v>
      </c>
    </row>
    <row r="44" spans="1:9" ht="18">
      <c r="A44" s="42">
        <f t="shared" si="0"/>
        <v>2</v>
      </c>
      <c r="B44" s="42">
        <f t="shared" si="1"/>
        <v>6</v>
      </c>
      <c r="C44" s="42">
        <f t="shared" si="2"/>
        <v>9</v>
      </c>
      <c r="D44" s="42">
        <f t="shared" si="3"/>
        <v>20609</v>
      </c>
      <c r="E44" s="42"/>
      <c r="F44" s="42"/>
      <c r="G44" s="47" t="s">
        <v>280</v>
      </c>
      <c r="H44" s="48" t="s">
        <v>38</v>
      </c>
      <c r="I44" s="49">
        <v>0.15</v>
      </c>
    </row>
    <row r="45" spans="1:9" ht="18">
      <c r="A45" s="42">
        <f>IF(E45&lt;&gt;"",A44+1,A44)</f>
        <v>2</v>
      </c>
      <c r="B45" s="42">
        <f>IF(E45&lt;&gt;"",1,IF(F45&lt;&gt;"",B44+1,B44))</f>
        <v>7</v>
      </c>
      <c r="C45" s="42">
        <f>IF(F45&lt;&gt;"",1,C44+1)</f>
        <v>1</v>
      </c>
      <c r="D45" s="42">
        <f>A45*10000+B45*100+C45</f>
        <v>20701</v>
      </c>
      <c r="E45" s="42"/>
      <c r="F45" s="50" t="s">
        <v>288</v>
      </c>
      <c r="G45" s="47" t="s">
        <v>281</v>
      </c>
      <c r="H45" s="48" t="s">
        <v>39</v>
      </c>
      <c r="I45" s="49">
        <v>0.16</v>
      </c>
    </row>
    <row r="46" spans="1:9" ht="18">
      <c r="A46" s="42">
        <f>IF(E46&lt;&gt;"",A45+1,A45)</f>
        <v>2</v>
      </c>
      <c r="B46" s="42">
        <f>IF(E46&lt;&gt;"",1,IF(F46&lt;&gt;"",B45+1,B45))</f>
        <v>8</v>
      </c>
      <c r="C46" s="42">
        <f>IF(F46&lt;&gt;"",1,C45+1)</f>
        <v>1</v>
      </c>
      <c r="D46" s="42">
        <f>A46*10000+B46*100+C46</f>
        <v>20801</v>
      </c>
      <c r="E46" s="42"/>
      <c r="F46" s="50" t="s">
        <v>40</v>
      </c>
      <c r="G46" s="54" t="s">
        <v>368</v>
      </c>
      <c r="H46" s="48" t="s">
        <v>11</v>
      </c>
      <c r="I46" s="49">
        <v>1.65</v>
      </c>
    </row>
    <row r="47" spans="1:9" ht="18">
      <c r="A47" s="42">
        <f t="shared" si="0"/>
        <v>2</v>
      </c>
      <c r="B47" s="42">
        <f t="shared" si="1"/>
        <v>8</v>
      </c>
      <c r="C47" s="42">
        <f t="shared" si="2"/>
        <v>2</v>
      </c>
      <c r="D47" s="42">
        <f t="shared" si="3"/>
        <v>20802</v>
      </c>
      <c r="E47" s="42"/>
      <c r="F47" s="42"/>
      <c r="G47" s="54" t="s">
        <v>369</v>
      </c>
      <c r="H47" s="48" t="s">
        <v>41</v>
      </c>
      <c r="I47" s="49">
        <v>1.35</v>
      </c>
    </row>
    <row r="48" spans="1:9" ht="18">
      <c r="A48" s="42">
        <f>IF(E48&lt;&gt;"",A47+1,A47)</f>
        <v>3</v>
      </c>
      <c r="B48" s="42">
        <f>IF(E48&lt;&gt;"",1,IF(F48&lt;&gt;"",B47+1,B47))</f>
        <v>1</v>
      </c>
      <c r="C48" s="42">
        <f>IF(F48&lt;&gt;"",1,C47+1)</f>
        <v>1</v>
      </c>
      <c r="D48" s="42">
        <f>A48*10000+B48*100+C48</f>
        <v>30101</v>
      </c>
      <c r="E48" s="46" t="s">
        <v>243</v>
      </c>
      <c r="F48" s="50" t="s">
        <v>304</v>
      </c>
      <c r="G48" s="47" t="s">
        <v>42</v>
      </c>
      <c r="H48" s="48" t="s">
        <v>43</v>
      </c>
      <c r="I48" s="49">
        <v>0.35</v>
      </c>
    </row>
    <row r="49" spans="1:9" ht="18">
      <c r="A49" s="42">
        <f t="shared" si="0"/>
        <v>3</v>
      </c>
      <c r="B49" s="42">
        <f t="shared" si="1"/>
        <v>1</v>
      </c>
      <c r="C49" s="42">
        <f t="shared" si="2"/>
        <v>2</v>
      </c>
      <c r="D49" s="42">
        <f t="shared" si="3"/>
        <v>30102</v>
      </c>
      <c r="E49" s="42"/>
      <c r="F49" s="42"/>
      <c r="G49" s="47" t="s">
        <v>44</v>
      </c>
      <c r="H49" s="48" t="s">
        <v>45</v>
      </c>
      <c r="I49" s="49">
        <v>0.5</v>
      </c>
    </row>
    <row r="50" spans="1:9" ht="18">
      <c r="A50" s="42">
        <f t="shared" si="0"/>
        <v>3</v>
      </c>
      <c r="B50" s="42">
        <f t="shared" si="1"/>
        <v>1</v>
      </c>
      <c r="C50" s="42">
        <f t="shared" si="2"/>
        <v>3</v>
      </c>
      <c r="D50" s="42">
        <f t="shared" si="3"/>
        <v>30103</v>
      </c>
      <c r="E50" s="42"/>
      <c r="F50" s="42"/>
      <c r="G50" s="47" t="s">
        <v>46</v>
      </c>
      <c r="H50" s="48" t="s">
        <v>47</v>
      </c>
      <c r="I50" s="49">
        <v>0.12</v>
      </c>
    </row>
    <row r="51" spans="1:9" ht="18">
      <c r="A51" s="42">
        <f t="shared" si="0"/>
        <v>3</v>
      </c>
      <c r="B51" s="42">
        <f t="shared" si="1"/>
        <v>2</v>
      </c>
      <c r="C51" s="42">
        <f t="shared" si="2"/>
        <v>1</v>
      </c>
      <c r="D51" s="42">
        <f t="shared" si="3"/>
        <v>30201</v>
      </c>
      <c r="E51" s="42"/>
      <c r="F51" s="50" t="s">
        <v>48</v>
      </c>
      <c r="G51" s="54" t="s">
        <v>305</v>
      </c>
      <c r="H51" s="48" t="s">
        <v>49</v>
      </c>
      <c r="I51" s="49">
        <v>0.21</v>
      </c>
    </row>
    <row r="52" spans="1:9" ht="18">
      <c r="A52" s="42">
        <f t="shared" si="0"/>
        <v>3</v>
      </c>
      <c r="B52" s="42">
        <f t="shared" si="1"/>
        <v>2</v>
      </c>
      <c r="C52" s="42">
        <f t="shared" si="2"/>
        <v>2</v>
      </c>
      <c r="D52" s="42">
        <f t="shared" si="3"/>
        <v>30202</v>
      </c>
      <c r="E52" s="42"/>
      <c r="F52" s="55"/>
      <c r="G52" s="47" t="s">
        <v>306</v>
      </c>
      <c r="H52" s="48" t="s">
        <v>50</v>
      </c>
      <c r="I52" s="49">
        <v>0.14</v>
      </c>
    </row>
    <row r="53" spans="1:9" ht="18">
      <c r="A53" s="42">
        <f t="shared" si="0"/>
        <v>3</v>
      </c>
      <c r="B53" s="42">
        <f t="shared" si="1"/>
        <v>3</v>
      </c>
      <c r="C53" s="42">
        <f t="shared" si="2"/>
        <v>1</v>
      </c>
      <c r="D53" s="42">
        <f t="shared" si="3"/>
        <v>30301</v>
      </c>
      <c r="E53" s="42"/>
      <c r="F53" s="50" t="s">
        <v>308</v>
      </c>
      <c r="G53" s="54" t="s">
        <v>307</v>
      </c>
      <c r="H53" s="48" t="s">
        <v>43</v>
      </c>
      <c r="I53" s="49">
        <v>0.05</v>
      </c>
    </row>
    <row r="54" spans="1:9" ht="18">
      <c r="A54" s="42">
        <f t="shared" si="0"/>
        <v>3</v>
      </c>
      <c r="B54" s="42">
        <f t="shared" si="1"/>
        <v>4</v>
      </c>
      <c r="C54" s="42">
        <f t="shared" si="2"/>
        <v>1</v>
      </c>
      <c r="D54" s="42">
        <f t="shared" si="3"/>
        <v>30401</v>
      </c>
      <c r="E54" s="42"/>
      <c r="F54" s="50" t="s">
        <v>309</v>
      </c>
      <c r="G54" s="54" t="s">
        <v>306</v>
      </c>
      <c r="H54" s="48" t="s">
        <v>50</v>
      </c>
      <c r="I54" s="49">
        <v>0.05</v>
      </c>
    </row>
    <row r="55" spans="1:9" ht="18">
      <c r="A55" s="42">
        <f>IF(E55&lt;&gt;"",A54+1,A54)</f>
        <v>4</v>
      </c>
      <c r="B55" s="42">
        <f>IF(E55&lt;&gt;"",1,IF(F55&lt;&gt;"",B54+1,B54))</f>
        <v>1</v>
      </c>
      <c r="C55" s="42">
        <f>IF(F55&lt;&gt;"",1,C54+1)</f>
        <v>1</v>
      </c>
      <c r="D55" s="42">
        <f>A55*10000+B55*100+C55</f>
        <v>40101</v>
      </c>
      <c r="E55" s="46" t="s">
        <v>51</v>
      </c>
      <c r="F55" s="56" t="s">
        <v>319</v>
      </c>
      <c r="G55" s="47" t="s">
        <v>318</v>
      </c>
      <c r="H55" s="48" t="s">
        <v>52</v>
      </c>
      <c r="I55" s="49">
        <v>0.13</v>
      </c>
    </row>
    <row r="56" spans="1:9" ht="18">
      <c r="A56" s="42">
        <f aca="true" t="shared" si="4" ref="A56:A110">IF(E56&lt;&gt;"",A55+1,A55)</f>
        <v>4</v>
      </c>
      <c r="B56" s="42">
        <f aca="true" t="shared" si="5" ref="B56:B110">IF(E56&lt;&gt;"",1,IF(F56&lt;&gt;"",B55+1,B55))</f>
        <v>1</v>
      </c>
      <c r="C56" s="42">
        <f aca="true" t="shared" si="6" ref="C56:C110">IF(F56&lt;&gt;"",1,C55+1)</f>
        <v>2</v>
      </c>
      <c r="D56" s="42">
        <f aca="true" t="shared" si="7" ref="D56:D110">A56*10000+B56*100+C56</f>
        <v>40102</v>
      </c>
      <c r="E56" s="42"/>
      <c r="F56" s="42"/>
      <c r="G56" s="47" t="s">
        <v>320</v>
      </c>
      <c r="H56" s="48" t="s">
        <v>50</v>
      </c>
      <c r="I56" s="49">
        <v>0.06</v>
      </c>
    </row>
    <row r="57" spans="1:9" ht="18">
      <c r="A57" s="42">
        <f t="shared" si="4"/>
        <v>4</v>
      </c>
      <c r="B57" s="42">
        <f t="shared" si="5"/>
        <v>1</v>
      </c>
      <c r="C57" s="42">
        <f t="shared" si="6"/>
        <v>3</v>
      </c>
      <c r="D57" s="42">
        <f t="shared" si="7"/>
        <v>40103</v>
      </c>
      <c r="E57" s="42"/>
      <c r="F57" s="42"/>
      <c r="G57" s="47" t="s">
        <v>321</v>
      </c>
      <c r="H57" s="48" t="s">
        <v>43</v>
      </c>
      <c r="I57" s="49">
        <v>0.17</v>
      </c>
    </row>
    <row r="58" spans="1:9" ht="18">
      <c r="A58" s="42">
        <f t="shared" si="4"/>
        <v>4</v>
      </c>
      <c r="B58" s="42">
        <f t="shared" si="5"/>
        <v>2</v>
      </c>
      <c r="C58" s="42">
        <f t="shared" si="6"/>
        <v>1</v>
      </c>
      <c r="D58" s="42">
        <f t="shared" si="7"/>
        <v>40201</v>
      </c>
      <c r="E58" s="42"/>
      <c r="F58" s="50" t="s">
        <v>53</v>
      </c>
      <c r="G58" s="47" t="s">
        <v>370</v>
      </c>
      <c r="H58" s="48" t="s">
        <v>54</v>
      </c>
      <c r="I58" s="49">
        <v>0.2</v>
      </c>
    </row>
    <row r="59" spans="1:9" ht="18">
      <c r="A59" s="42">
        <f t="shared" si="4"/>
        <v>4</v>
      </c>
      <c r="B59" s="42">
        <f t="shared" si="5"/>
        <v>3</v>
      </c>
      <c r="C59" s="42">
        <f t="shared" si="6"/>
        <v>1</v>
      </c>
      <c r="D59" s="42">
        <f t="shared" si="7"/>
        <v>40301</v>
      </c>
      <c r="E59" s="42"/>
      <c r="F59" s="50" t="s">
        <v>55</v>
      </c>
      <c r="G59" s="47" t="s">
        <v>371</v>
      </c>
      <c r="H59" s="48" t="s">
        <v>56</v>
      </c>
      <c r="I59" s="49">
        <v>0.4</v>
      </c>
    </row>
    <row r="60" spans="1:9" ht="18">
      <c r="A60" s="42">
        <f t="shared" si="4"/>
        <v>4</v>
      </c>
      <c r="B60" s="42">
        <f t="shared" si="5"/>
        <v>4</v>
      </c>
      <c r="C60" s="42">
        <f t="shared" si="6"/>
        <v>1</v>
      </c>
      <c r="D60" s="42">
        <f t="shared" si="7"/>
        <v>40401</v>
      </c>
      <c r="E60" s="42"/>
      <c r="F60" s="50" t="s">
        <v>57</v>
      </c>
      <c r="G60" s="47" t="s">
        <v>372</v>
      </c>
      <c r="H60" s="48" t="s">
        <v>58</v>
      </c>
      <c r="I60" s="49">
        <v>0.25</v>
      </c>
    </row>
    <row r="61" spans="1:9" ht="18">
      <c r="A61" s="42">
        <f t="shared" si="4"/>
        <v>4</v>
      </c>
      <c r="B61" s="42">
        <f t="shared" si="5"/>
        <v>5</v>
      </c>
      <c r="C61" s="42">
        <f t="shared" si="6"/>
        <v>1</v>
      </c>
      <c r="D61" s="42">
        <f t="shared" si="7"/>
        <v>40501</v>
      </c>
      <c r="E61" s="42"/>
      <c r="F61" s="50" t="s">
        <v>59</v>
      </c>
      <c r="G61" s="47" t="s">
        <v>373</v>
      </c>
      <c r="H61" s="48" t="s">
        <v>60</v>
      </c>
      <c r="I61" s="49">
        <v>0.2</v>
      </c>
    </row>
    <row r="62" spans="1:9" ht="18">
      <c r="A62" s="42">
        <f t="shared" si="4"/>
        <v>4</v>
      </c>
      <c r="B62" s="42">
        <f t="shared" si="5"/>
        <v>6</v>
      </c>
      <c r="C62" s="42">
        <f t="shared" si="6"/>
        <v>1</v>
      </c>
      <c r="D62" s="42">
        <f t="shared" si="7"/>
        <v>40601</v>
      </c>
      <c r="E62" s="42"/>
      <c r="F62" s="50" t="s">
        <v>61</v>
      </c>
      <c r="G62" s="47" t="s">
        <v>374</v>
      </c>
      <c r="H62" s="48" t="s">
        <v>62</v>
      </c>
      <c r="I62" s="49">
        <v>0.25</v>
      </c>
    </row>
    <row r="63" spans="1:9" ht="18">
      <c r="A63" s="42">
        <f t="shared" si="4"/>
        <v>4</v>
      </c>
      <c r="B63" s="42">
        <f t="shared" si="5"/>
        <v>7</v>
      </c>
      <c r="C63" s="42">
        <f t="shared" si="6"/>
        <v>1</v>
      </c>
      <c r="D63" s="42">
        <f t="shared" si="7"/>
        <v>40701</v>
      </c>
      <c r="E63" s="42"/>
      <c r="F63" s="50" t="s">
        <v>63</v>
      </c>
      <c r="G63" s="47" t="s">
        <v>375</v>
      </c>
      <c r="H63" s="48" t="s">
        <v>49</v>
      </c>
      <c r="I63" s="49">
        <v>0.3</v>
      </c>
    </row>
    <row r="64" spans="1:9" ht="18">
      <c r="A64" s="42">
        <f t="shared" si="4"/>
        <v>4</v>
      </c>
      <c r="B64" s="42">
        <f t="shared" si="5"/>
        <v>8</v>
      </c>
      <c r="C64" s="42">
        <f t="shared" si="6"/>
        <v>1</v>
      </c>
      <c r="D64" s="42">
        <f t="shared" si="7"/>
        <v>40801</v>
      </c>
      <c r="E64" s="42"/>
      <c r="F64" s="50" t="s">
        <v>64</v>
      </c>
      <c r="G64" s="47" t="s">
        <v>376</v>
      </c>
      <c r="H64" s="48" t="s">
        <v>65</v>
      </c>
      <c r="I64" s="49">
        <v>0.19</v>
      </c>
    </row>
    <row r="65" spans="1:9" ht="18">
      <c r="A65" s="42">
        <f t="shared" si="4"/>
        <v>4</v>
      </c>
      <c r="B65" s="42">
        <f t="shared" si="5"/>
        <v>9</v>
      </c>
      <c r="C65" s="42">
        <f t="shared" si="6"/>
        <v>1</v>
      </c>
      <c r="D65" s="42">
        <f t="shared" si="7"/>
        <v>40901</v>
      </c>
      <c r="E65" s="42"/>
      <c r="F65" s="50" t="s">
        <v>322</v>
      </c>
      <c r="G65" s="47" t="s">
        <v>496</v>
      </c>
      <c r="H65" s="48" t="s">
        <v>58</v>
      </c>
      <c r="I65" s="49">
        <v>0.5</v>
      </c>
    </row>
    <row r="66" spans="1:9" ht="18">
      <c r="A66" s="42">
        <f t="shared" si="4"/>
        <v>4</v>
      </c>
      <c r="B66" s="42">
        <f t="shared" si="5"/>
        <v>9</v>
      </c>
      <c r="C66" s="42">
        <f t="shared" si="6"/>
        <v>2</v>
      </c>
      <c r="D66" s="42">
        <f t="shared" si="7"/>
        <v>40902</v>
      </c>
      <c r="E66" s="42"/>
      <c r="F66" s="50"/>
      <c r="G66" s="47" t="s">
        <v>497</v>
      </c>
      <c r="H66" s="48" t="s">
        <v>66</v>
      </c>
      <c r="I66" s="49">
        <v>0.33</v>
      </c>
    </row>
    <row r="67" spans="1:9" ht="18">
      <c r="A67" s="42">
        <f t="shared" si="4"/>
        <v>4</v>
      </c>
      <c r="B67" s="42">
        <f t="shared" si="5"/>
        <v>10</v>
      </c>
      <c r="C67" s="42">
        <f t="shared" si="6"/>
        <v>1</v>
      </c>
      <c r="D67" s="42">
        <f t="shared" si="7"/>
        <v>41001</v>
      </c>
      <c r="E67" s="42"/>
      <c r="F67" s="50" t="s">
        <v>67</v>
      </c>
      <c r="G67" s="47" t="s">
        <v>323</v>
      </c>
      <c r="H67" s="48" t="s">
        <v>52</v>
      </c>
      <c r="I67" s="49">
        <v>0.22</v>
      </c>
    </row>
    <row r="68" spans="1:9" ht="18">
      <c r="A68" s="42">
        <f t="shared" si="4"/>
        <v>4</v>
      </c>
      <c r="B68" s="42">
        <f t="shared" si="5"/>
        <v>10</v>
      </c>
      <c r="C68" s="42">
        <f t="shared" si="6"/>
        <v>2</v>
      </c>
      <c r="D68" s="42">
        <f t="shared" si="7"/>
        <v>41002</v>
      </c>
      <c r="E68" s="42"/>
      <c r="F68" s="42"/>
      <c r="G68" s="47" t="s">
        <v>324</v>
      </c>
      <c r="H68" s="48" t="s">
        <v>43</v>
      </c>
      <c r="I68" s="49">
        <v>0.25</v>
      </c>
    </row>
    <row r="69" spans="1:9" ht="18">
      <c r="A69" s="42">
        <f t="shared" si="4"/>
        <v>4</v>
      </c>
      <c r="B69" s="42">
        <f t="shared" si="5"/>
        <v>11</v>
      </c>
      <c r="C69" s="42">
        <f t="shared" si="6"/>
        <v>1</v>
      </c>
      <c r="D69" s="42">
        <f t="shared" si="7"/>
        <v>41101</v>
      </c>
      <c r="E69" s="42"/>
      <c r="F69" s="50" t="s">
        <v>68</v>
      </c>
      <c r="G69" s="47" t="s">
        <v>373</v>
      </c>
      <c r="H69" s="48" t="s">
        <v>60</v>
      </c>
      <c r="I69" s="49">
        <v>0.16</v>
      </c>
    </row>
    <row r="70" spans="1:9" ht="18">
      <c r="A70" s="42">
        <f t="shared" si="4"/>
        <v>4</v>
      </c>
      <c r="B70" s="42">
        <f t="shared" si="5"/>
        <v>12</v>
      </c>
      <c r="C70" s="42">
        <f t="shared" si="6"/>
        <v>1</v>
      </c>
      <c r="D70" s="42">
        <f t="shared" si="7"/>
        <v>41201</v>
      </c>
      <c r="E70" s="42"/>
      <c r="F70" s="50" t="s">
        <v>498</v>
      </c>
      <c r="G70" s="47" t="s">
        <v>377</v>
      </c>
      <c r="H70" s="48" t="s">
        <v>69</v>
      </c>
      <c r="I70" s="49">
        <v>0.18</v>
      </c>
    </row>
    <row r="71" spans="1:9" ht="18">
      <c r="A71" s="42">
        <f t="shared" si="4"/>
        <v>4</v>
      </c>
      <c r="B71" s="42">
        <f t="shared" si="5"/>
        <v>13</v>
      </c>
      <c r="C71" s="42">
        <f t="shared" si="6"/>
        <v>1</v>
      </c>
      <c r="D71" s="42">
        <f t="shared" si="7"/>
        <v>41301</v>
      </c>
      <c r="E71" s="42"/>
      <c r="F71" s="50" t="s">
        <v>499</v>
      </c>
      <c r="G71" s="47" t="s">
        <v>378</v>
      </c>
      <c r="H71" s="48" t="s">
        <v>70</v>
      </c>
      <c r="I71" s="49">
        <v>0.17</v>
      </c>
    </row>
    <row r="72" spans="1:9" ht="18">
      <c r="A72" s="42">
        <f t="shared" si="4"/>
        <v>4</v>
      </c>
      <c r="B72" s="42">
        <f t="shared" si="5"/>
        <v>14</v>
      </c>
      <c r="C72" s="42">
        <f t="shared" si="6"/>
        <v>1</v>
      </c>
      <c r="D72" s="42">
        <f t="shared" si="7"/>
        <v>41401</v>
      </c>
      <c r="E72" s="42"/>
      <c r="F72" s="50" t="s">
        <v>71</v>
      </c>
      <c r="G72" s="47" t="s">
        <v>379</v>
      </c>
      <c r="H72" s="48" t="s">
        <v>72</v>
      </c>
      <c r="I72" s="49">
        <v>0.23</v>
      </c>
    </row>
    <row r="73" spans="1:9" ht="18">
      <c r="A73" s="42">
        <f t="shared" si="4"/>
        <v>4</v>
      </c>
      <c r="B73" s="42">
        <f t="shared" si="5"/>
        <v>15</v>
      </c>
      <c r="C73" s="42">
        <f t="shared" si="6"/>
        <v>1</v>
      </c>
      <c r="D73" s="42">
        <f t="shared" si="7"/>
        <v>41501</v>
      </c>
      <c r="E73" s="42"/>
      <c r="F73" s="50" t="s">
        <v>73</v>
      </c>
      <c r="G73" s="47" t="s">
        <v>380</v>
      </c>
      <c r="H73" s="48" t="s">
        <v>43</v>
      </c>
      <c r="I73" s="49">
        <v>0.24</v>
      </c>
    </row>
    <row r="74" spans="1:9" ht="18">
      <c r="A74" s="42">
        <f t="shared" si="4"/>
        <v>4</v>
      </c>
      <c r="B74" s="42">
        <f t="shared" si="5"/>
        <v>16</v>
      </c>
      <c r="C74" s="42">
        <f t="shared" si="6"/>
        <v>1</v>
      </c>
      <c r="D74" s="42">
        <f t="shared" si="7"/>
        <v>41601</v>
      </c>
      <c r="E74" s="42"/>
      <c r="F74" s="50" t="s">
        <v>500</v>
      </c>
      <c r="G74" s="47" t="s">
        <v>374</v>
      </c>
      <c r="H74" s="48" t="s">
        <v>62</v>
      </c>
      <c r="I74" s="49">
        <v>0.25</v>
      </c>
    </row>
    <row r="75" spans="1:9" ht="18">
      <c r="A75" s="42">
        <f t="shared" si="4"/>
        <v>4</v>
      </c>
      <c r="B75" s="42">
        <f t="shared" si="5"/>
        <v>17</v>
      </c>
      <c r="C75" s="42">
        <f t="shared" si="6"/>
        <v>1</v>
      </c>
      <c r="D75" s="42">
        <f t="shared" si="7"/>
        <v>41701</v>
      </c>
      <c r="E75" s="42"/>
      <c r="F75" s="50" t="s">
        <v>501</v>
      </c>
      <c r="G75" s="47" t="s">
        <v>381</v>
      </c>
      <c r="H75" s="48" t="s">
        <v>74</v>
      </c>
      <c r="I75" s="49">
        <v>0.25</v>
      </c>
    </row>
    <row r="76" spans="1:9" ht="18">
      <c r="A76" s="42">
        <f t="shared" si="4"/>
        <v>4</v>
      </c>
      <c r="B76" s="42">
        <f t="shared" si="5"/>
        <v>18</v>
      </c>
      <c r="C76" s="42">
        <f t="shared" si="6"/>
        <v>1</v>
      </c>
      <c r="D76" s="42">
        <f t="shared" si="7"/>
        <v>41801</v>
      </c>
      <c r="E76" s="42"/>
      <c r="F76" s="50" t="s">
        <v>75</v>
      </c>
      <c r="G76" s="47" t="s">
        <v>380</v>
      </c>
      <c r="H76" s="48" t="s">
        <v>43</v>
      </c>
      <c r="I76" s="49">
        <v>0.2</v>
      </c>
    </row>
    <row r="77" spans="1:9" ht="18">
      <c r="A77" s="42">
        <f t="shared" si="4"/>
        <v>4</v>
      </c>
      <c r="B77" s="42">
        <f t="shared" si="5"/>
        <v>19</v>
      </c>
      <c r="C77" s="42">
        <f t="shared" si="6"/>
        <v>1</v>
      </c>
      <c r="D77" s="42">
        <f t="shared" si="7"/>
        <v>41901</v>
      </c>
      <c r="E77" s="42"/>
      <c r="F77" s="50" t="s">
        <v>76</v>
      </c>
      <c r="G77" s="47" t="s">
        <v>382</v>
      </c>
      <c r="H77" s="48" t="s">
        <v>43</v>
      </c>
      <c r="I77" s="49">
        <v>0.25</v>
      </c>
    </row>
    <row r="78" spans="1:9" ht="18">
      <c r="A78" s="42">
        <f t="shared" si="4"/>
        <v>4</v>
      </c>
      <c r="B78" s="42">
        <f t="shared" si="5"/>
        <v>20</v>
      </c>
      <c r="C78" s="42">
        <f t="shared" si="6"/>
        <v>1</v>
      </c>
      <c r="D78" s="42">
        <f t="shared" si="7"/>
        <v>42001</v>
      </c>
      <c r="E78" s="42"/>
      <c r="F78" s="50" t="s">
        <v>77</v>
      </c>
      <c r="G78" s="47" t="s">
        <v>383</v>
      </c>
      <c r="H78" s="48" t="s">
        <v>78</v>
      </c>
      <c r="I78" s="49">
        <v>0.3</v>
      </c>
    </row>
    <row r="79" spans="1:9" ht="18">
      <c r="A79" s="42">
        <f t="shared" si="4"/>
        <v>4</v>
      </c>
      <c r="B79" s="42">
        <f t="shared" si="5"/>
        <v>21</v>
      </c>
      <c r="C79" s="42">
        <f t="shared" si="6"/>
        <v>1</v>
      </c>
      <c r="D79" s="42">
        <f t="shared" si="7"/>
        <v>42101</v>
      </c>
      <c r="E79" s="42"/>
      <c r="F79" s="50" t="s">
        <v>79</v>
      </c>
      <c r="G79" s="47" t="s">
        <v>380</v>
      </c>
      <c r="H79" s="48" t="s">
        <v>43</v>
      </c>
      <c r="I79" s="49">
        <v>0.2</v>
      </c>
    </row>
    <row r="80" spans="1:9" ht="18">
      <c r="A80" s="42">
        <f>IF(E80&lt;&gt;"",A79+1,A79)</f>
        <v>5</v>
      </c>
      <c r="B80" s="42">
        <f>IF(E80&lt;&gt;"",1,IF(F80&lt;&gt;"",B79+1,B79))</f>
        <v>1</v>
      </c>
      <c r="C80" s="42">
        <f>IF(F80&lt;&gt;"",1,C79+1)</f>
        <v>1</v>
      </c>
      <c r="D80" s="42">
        <f>A80*10000+B80*100+C80</f>
        <v>50101</v>
      </c>
      <c r="E80" s="46" t="s">
        <v>80</v>
      </c>
      <c r="F80" s="50" t="s">
        <v>289</v>
      </c>
      <c r="G80" s="47" t="s">
        <v>326</v>
      </c>
      <c r="H80" s="48" t="s">
        <v>81</v>
      </c>
      <c r="I80" s="49">
        <v>0.23</v>
      </c>
    </row>
    <row r="81" spans="1:9" ht="18">
      <c r="A81" s="42">
        <f t="shared" si="4"/>
        <v>5</v>
      </c>
      <c r="B81" s="42">
        <f t="shared" si="5"/>
        <v>1</v>
      </c>
      <c r="C81" s="42">
        <f t="shared" si="6"/>
        <v>2</v>
      </c>
      <c r="D81" s="42">
        <f t="shared" si="7"/>
        <v>50102</v>
      </c>
      <c r="E81" s="42"/>
      <c r="F81" s="42"/>
      <c r="G81" s="47" t="s">
        <v>325</v>
      </c>
      <c r="H81" s="48" t="s">
        <v>82</v>
      </c>
      <c r="I81" s="49">
        <v>0.15</v>
      </c>
    </row>
    <row r="82" spans="1:9" ht="18">
      <c r="A82" s="42">
        <f>IF(E82&lt;&gt;"",A81+1,A81)</f>
        <v>5</v>
      </c>
      <c r="B82" s="42">
        <f>IF(E82&lt;&gt;"",1,IF(F82&lt;&gt;"",B81+1,B81))</f>
        <v>1</v>
      </c>
      <c r="C82" s="42">
        <f>IF(F82&lt;&gt;"",1,C81+1)</f>
        <v>3</v>
      </c>
      <c r="D82" s="42">
        <f>A82*10000+B82*100+C82</f>
        <v>50103</v>
      </c>
      <c r="E82" s="42"/>
      <c r="F82" s="42"/>
      <c r="G82" s="47" t="s">
        <v>395</v>
      </c>
      <c r="H82" s="48" t="s">
        <v>81</v>
      </c>
      <c r="I82" s="49">
        <v>0.23</v>
      </c>
    </row>
    <row r="83" spans="1:9" ht="18">
      <c r="A83" s="42">
        <f t="shared" si="4"/>
        <v>5</v>
      </c>
      <c r="B83" s="42">
        <f t="shared" si="5"/>
        <v>1</v>
      </c>
      <c r="C83" s="42">
        <f t="shared" si="6"/>
        <v>4</v>
      </c>
      <c r="D83" s="42">
        <f t="shared" si="7"/>
        <v>50104</v>
      </c>
      <c r="E83" s="42"/>
      <c r="F83" s="42"/>
      <c r="G83" s="47" t="s">
        <v>396</v>
      </c>
      <c r="H83" s="48" t="s">
        <v>82</v>
      </c>
      <c r="I83" s="49">
        <v>0.15</v>
      </c>
    </row>
    <row r="84" spans="1:9" ht="18">
      <c r="A84" s="42">
        <f t="shared" si="4"/>
        <v>5</v>
      </c>
      <c r="B84" s="42">
        <f t="shared" si="5"/>
        <v>1</v>
      </c>
      <c r="C84" s="42">
        <f t="shared" si="6"/>
        <v>5</v>
      </c>
      <c r="D84" s="42">
        <f t="shared" si="7"/>
        <v>50105</v>
      </c>
      <c r="E84" s="42"/>
      <c r="F84" s="42"/>
      <c r="G84" s="47" t="s">
        <v>397</v>
      </c>
      <c r="H84" s="48" t="s">
        <v>83</v>
      </c>
      <c r="I84" s="49">
        <v>0.12</v>
      </c>
    </row>
    <row r="85" spans="1:9" ht="18">
      <c r="A85" s="42">
        <f t="shared" si="4"/>
        <v>5</v>
      </c>
      <c r="B85" s="42">
        <f t="shared" si="5"/>
        <v>1</v>
      </c>
      <c r="C85" s="42">
        <f t="shared" si="6"/>
        <v>6</v>
      </c>
      <c r="D85" s="42">
        <f t="shared" si="7"/>
        <v>50106</v>
      </c>
      <c r="E85" s="42"/>
      <c r="F85" s="42"/>
      <c r="G85" s="47" t="s">
        <v>394</v>
      </c>
      <c r="H85" s="48" t="s">
        <v>83</v>
      </c>
      <c r="I85" s="49">
        <v>0.12</v>
      </c>
    </row>
    <row r="86" spans="1:9" ht="18">
      <c r="A86" s="42">
        <f aca="true" t="shared" si="8" ref="A86:A94">IF(E86&lt;&gt;"",A85+1,A85)</f>
        <v>5</v>
      </c>
      <c r="B86" s="42">
        <f aca="true" t="shared" si="9" ref="B86:B94">IF(E86&lt;&gt;"",1,IF(F86&lt;&gt;"",B85+1,B85))</f>
        <v>2</v>
      </c>
      <c r="C86" s="42">
        <f aca="true" t="shared" si="10" ref="C86:C94">IF(F86&lt;&gt;"",1,C85+1)</f>
        <v>1</v>
      </c>
      <c r="D86" s="42">
        <f aca="true" t="shared" si="11" ref="D86:D94">A86*10000+B86*100+C86</f>
        <v>50201</v>
      </c>
      <c r="E86" s="42"/>
      <c r="F86" s="50" t="s">
        <v>290</v>
      </c>
      <c r="G86" s="47" t="s">
        <v>393</v>
      </c>
      <c r="H86" s="48" t="s">
        <v>84</v>
      </c>
      <c r="I86" s="49">
        <v>0.054</v>
      </c>
    </row>
    <row r="87" spans="1:9" ht="18">
      <c r="A87" s="42">
        <f t="shared" si="8"/>
        <v>5</v>
      </c>
      <c r="B87" s="42">
        <f t="shared" si="9"/>
        <v>2</v>
      </c>
      <c r="C87" s="42">
        <f t="shared" si="10"/>
        <v>2</v>
      </c>
      <c r="D87" s="42">
        <f t="shared" si="11"/>
        <v>50202</v>
      </c>
      <c r="E87" s="42"/>
      <c r="F87" s="42"/>
      <c r="G87" s="47" t="s">
        <v>384</v>
      </c>
      <c r="H87" s="48" t="s">
        <v>85</v>
      </c>
      <c r="I87" s="49">
        <v>0.29</v>
      </c>
    </row>
    <row r="88" spans="1:9" ht="18">
      <c r="A88" s="42">
        <f t="shared" si="8"/>
        <v>5</v>
      </c>
      <c r="B88" s="42">
        <f t="shared" si="9"/>
        <v>2</v>
      </c>
      <c r="C88" s="42">
        <f t="shared" si="10"/>
        <v>3</v>
      </c>
      <c r="D88" s="42">
        <f t="shared" si="11"/>
        <v>50203</v>
      </c>
      <c r="E88" s="42"/>
      <c r="F88" s="55"/>
      <c r="G88" s="47" t="s">
        <v>385</v>
      </c>
      <c r="H88" s="48" t="s">
        <v>86</v>
      </c>
      <c r="I88" s="49">
        <v>0.067</v>
      </c>
    </row>
    <row r="89" spans="1:9" ht="18">
      <c r="A89" s="42">
        <f t="shared" si="8"/>
        <v>5</v>
      </c>
      <c r="B89" s="42">
        <f t="shared" si="9"/>
        <v>3</v>
      </c>
      <c r="C89" s="42">
        <f t="shared" si="10"/>
        <v>1</v>
      </c>
      <c r="D89" s="42">
        <f t="shared" si="11"/>
        <v>50301</v>
      </c>
      <c r="E89" s="42"/>
      <c r="F89" s="50" t="s">
        <v>291</v>
      </c>
      <c r="G89" s="47" t="s">
        <v>386</v>
      </c>
      <c r="H89" s="48" t="s">
        <v>87</v>
      </c>
      <c r="I89" s="49">
        <v>0.24</v>
      </c>
    </row>
    <row r="90" spans="1:9" ht="18">
      <c r="A90" s="42">
        <f t="shared" si="8"/>
        <v>5</v>
      </c>
      <c r="B90" s="42">
        <f t="shared" si="9"/>
        <v>3</v>
      </c>
      <c r="C90" s="42">
        <f t="shared" si="10"/>
        <v>2</v>
      </c>
      <c r="D90" s="42">
        <f t="shared" si="11"/>
        <v>50302</v>
      </c>
      <c r="E90" s="42"/>
      <c r="F90" s="42"/>
      <c r="G90" s="47" t="s">
        <v>387</v>
      </c>
      <c r="H90" s="48" t="s">
        <v>88</v>
      </c>
      <c r="I90" s="49">
        <v>0.21</v>
      </c>
    </row>
    <row r="91" spans="1:9" ht="18">
      <c r="A91" s="42">
        <f t="shared" si="8"/>
        <v>5</v>
      </c>
      <c r="B91" s="42">
        <f t="shared" si="9"/>
        <v>3</v>
      </c>
      <c r="C91" s="42">
        <f t="shared" si="10"/>
        <v>3</v>
      </c>
      <c r="D91" s="42">
        <f t="shared" si="11"/>
        <v>50303</v>
      </c>
      <c r="E91" s="42"/>
      <c r="F91" s="42"/>
      <c r="G91" s="47" t="s">
        <v>388</v>
      </c>
      <c r="H91" s="48" t="s">
        <v>89</v>
      </c>
      <c r="I91" s="49">
        <v>0.17</v>
      </c>
    </row>
    <row r="92" spans="1:9" ht="18">
      <c r="A92" s="42">
        <f t="shared" si="8"/>
        <v>5</v>
      </c>
      <c r="B92" s="42">
        <f t="shared" si="9"/>
        <v>3</v>
      </c>
      <c r="C92" s="42">
        <f t="shared" si="10"/>
        <v>4</v>
      </c>
      <c r="D92" s="42">
        <f t="shared" si="11"/>
        <v>50304</v>
      </c>
      <c r="E92" s="42"/>
      <c r="F92" s="42"/>
      <c r="G92" s="47" t="s">
        <v>389</v>
      </c>
      <c r="H92" s="48" t="s">
        <v>90</v>
      </c>
      <c r="I92" s="49">
        <v>0.15</v>
      </c>
    </row>
    <row r="93" spans="1:9" ht="18">
      <c r="A93" s="42">
        <f t="shared" si="8"/>
        <v>5</v>
      </c>
      <c r="B93" s="42">
        <f t="shared" si="9"/>
        <v>3</v>
      </c>
      <c r="C93" s="42">
        <f t="shared" si="10"/>
        <v>5</v>
      </c>
      <c r="D93" s="42">
        <f t="shared" si="11"/>
        <v>50305</v>
      </c>
      <c r="E93" s="42"/>
      <c r="F93" s="42"/>
      <c r="G93" s="47" t="s">
        <v>390</v>
      </c>
      <c r="H93" s="48" t="s">
        <v>91</v>
      </c>
      <c r="I93" s="49">
        <v>0.13</v>
      </c>
    </row>
    <row r="94" spans="1:9" ht="18">
      <c r="A94" s="42">
        <f t="shared" si="8"/>
        <v>5</v>
      </c>
      <c r="B94" s="42">
        <f t="shared" si="9"/>
        <v>3</v>
      </c>
      <c r="C94" s="42">
        <f t="shared" si="10"/>
        <v>6</v>
      </c>
      <c r="D94" s="42">
        <f t="shared" si="11"/>
        <v>50306</v>
      </c>
      <c r="E94" s="42"/>
      <c r="F94" s="42"/>
      <c r="G94" s="47" t="s">
        <v>391</v>
      </c>
      <c r="H94" s="48" t="s">
        <v>92</v>
      </c>
      <c r="I94" s="49">
        <v>0.11</v>
      </c>
    </row>
    <row r="95" spans="1:9" ht="18">
      <c r="A95" s="42">
        <f t="shared" si="4"/>
        <v>5</v>
      </c>
      <c r="B95" s="42">
        <f t="shared" si="5"/>
        <v>3</v>
      </c>
      <c r="C95" s="42">
        <f t="shared" si="6"/>
        <v>7</v>
      </c>
      <c r="D95" s="42">
        <f t="shared" si="7"/>
        <v>50307</v>
      </c>
      <c r="E95" s="42"/>
      <c r="F95" s="42"/>
      <c r="G95" s="47" t="s">
        <v>392</v>
      </c>
      <c r="H95" s="48" t="s">
        <v>93</v>
      </c>
      <c r="I95" s="49">
        <v>0.09</v>
      </c>
    </row>
    <row r="96" spans="1:9" ht="18">
      <c r="A96" s="42">
        <f t="shared" si="4"/>
        <v>5</v>
      </c>
      <c r="B96" s="42">
        <f t="shared" si="5"/>
        <v>3</v>
      </c>
      <c r="C96" s="42">
        <f t="shared" si="6"/>
        <v>8</v>
      </c>
      <c r="D96" s="42">
        <f t="shared" si="7"/>
        <v>50308</v>
      </c>
      <c r="E96" s="42"/>
      <c r="F96" s="42"/>
      <c r="G96" s="47" t="s">
        <v>282</v>
      </c>
      <c r="H96" s="48" t="s">
        <v>94</v>
      </c>
      <c r="I96" s="49">
        <v>0.13</v>
      </c>
    </row>
    <row r="97" spans="1:9" ht="18">
      <c r="A97" s="42">
        <f t="shared" si="4"/>
        <v>5</v>
      </c>
      <c r="B97" s="42">
        <f t="shared" si="5"/>
        <v>3</v>
      </c>
      <c r="C97" s="42">
        <f t="shared" si="6"/>
        <v>9</v>
      </c>
      <c r="D97" s="42">
        <f t="shared" si="7"/>
        <v>50309</v>
      </c>
      <c r="E97" s="42"/>
      <c r="F97" s="42"/>
      <c r="G97" s="47" t="s">
        <v>283</v>
      </c>
      <c r="H97" s="48" t="s">
        <v>95</v>
      </c>
      <c r="I97" s="49">
        <v>0.23</v>
      </c>
    </row>
    <row r="98" spans="1:9" ht="18">
      <c r="A98" s="42">
        <f t="shared" si="4"/>
        <v>5</v>
      </c>
      <c r="B98" s="42">
        <f t="shared" si="5"/>
        <v>3</v>
      </c>
      <c r="C98" s="42">
        <f t="shared" si="6"/>
        <v>10</v>
      </c>
      <c r="D98" s="42">
        <f t="shared" si="7"/>
        <v>50310</v>
      </c>
      <c r="E98" s="42"/>
      <c r="F98" s="42"/>
      <c r="G98" s="47" t="s">
        <v>398</v>
      </c>
      <c r="H98" s="48" t="s">
        <v>96</v>
      </c>
      <c r="I98" s="49">
        <v>0.18</v>
      </c>
    </row>
    <row r="99" spans="1:9" ht="18">
      <c r="A99" s="42">
        <f t="shared" si="4"/>
        <v>5</v>
      </c>
      <c r="B99" s="42">
        <f t="shared" si="5"/>
        <v>3</v>
      </c>
      <c r="C99" s="42">
        <f t="shared" si="6"/>
        <v>11</v>
      </c>
      <c r="D99" s="42">
        <f t="shared" si="7"/>
        <v>50311</v>
      </c>
      <c r="E99" s="42"/>
      <c r="F99" s="42"/>
      <c r="G99" s="47" t="s">
        <v>399</v>
      </c>
      <c r="H99" s="48" t="s">
        <v>97</v>
      </c>
      <c r="I99" s="49">
        <v>0.15</v>
      </c>
    </row>
    <row r="100" spans="1:9" ht="18">
      <c r="A100" s="42">
        <f t="shared" si="4"/>
        <v>5</v>
      </c>
      <c r="B100" s="42">
        <f t="shared" si="5"/>
        <v>3</v>
      </c>
      <c r="C100" s="42">
        <f t="shared" si="6"/>
        <v>12</v>
      </c>
      <c r="D100" s="42">
        <f t="shared" si="7"/>
        <v>50312</v>
      </c>
      <c r="E100" s="42"/>
      <c r="F100" s="42"/>
      <c r="G100" s="47" t="s">
        <v>400</v>
      </c>
      <c r="H100" s="48" t="s">
        <v>98</v>
      </c>
      <c r="I100" s="49">
        <v>0.13</v>
      </c>
    </row>
    <row r="101" spans="1:9" ht="18">
      <c r="A101" s="42">
        <f t="shared" si="4"/>
        <v>5</v>
      </c>
      <c r="B101" s="42">
        <f t="shared" si="5"/>
        <v>3</v>
      </c>
      <c r="C101" s="42">
        <f t="shared" si="6"/>
        <v>13</v>
      </c>
      <c r="D101" s="42">
        <f t="shared" si="7"/>
        <v>50313</v>
      </c>
      <c r="E101" s="42"/>
      <c r="F101" s="42"/>
      <c r="G101" s="47" t="s">
        <v>401</v>
      </c>
      <c r="H101" s="48" t="s">
        <v>99</v>
      </c>
      <c r="I101" s="49">
        <v>0.1</v>
      </c>
    </row>
    <row r="102" spans="1:9" ht="18">
      <c r="A102" s="42">
        <f t="shared" si="4"/>
        <v>5</v>
      </c>
      <c r="B102" s="42">
        <f t="shared" si="5"/>
        <v>4</v>
      </c>
      <c r="C102" s="42">
        <f t="shared" si="6"/>
        <v>1</v>
      </c>
      <c r="D102" s="42">
        <f t="shared" si="7"/>
        <v>50401</v>
      </c>
      <c r="E102" s="42"/>
      <c r="F102" s="50" t="s">
        <v>284</v>
      </c>
      <c r="G102" s="54" t="s">
        <v>402</v>
      </c>
      <c r="H102" s="48" t="s">
        <v>100</v>
      </c>
      <c r="I102" s="49">
        <v>0.11</v>
      </c>
    </row>
    <row r="103" spans="1:9" ht="18">
      <c r="A103" s="42">
        <f t="shared" si="4"/>
        <v>5</v>
      </c>
      <c r="B103" s="42">
        <f t="shared" si="5"/>
        <v>4</v>
      </c>
      <c r="C103" s="42">
        <f t="shared" si="6"/>
        <v>2</v>
      </c>
      <c r="D103" s="42">
        <f t="shared" si="7"/>
        <v>50402</v>
      </c>
      <c r="E103" s="42"/>
      <c r="F103" s="42"/>
      <c r="G103" s="54" t="s">
        <v>403</v>
      </c>
      <c r="H103" s="48" t="s">
        <v>101</v>
      </c>
      <c r="I103" s="49">
        <v>0.1</v>
      </c>
    </row>
    <row r="104" spans="1:9" ht="18">
      <c r="A104" s="42">
        <f t="shared" si="4"/>
        <v>5</v>
      </c>
      <c r="B104" s="42">
        <f t="shared" si="5"/>
        <v>4</v>
      </c>
      <c r="C104" s="42">
        <f t="shared" si="6"/>
        <v>3</v>
      </c>
      <c r="D104" s="42">
        <f t="shared" si="7"/>
        <v>50403</v>
      </c>
      <c r="E104" s="42"/>
      <c r="F104" s="42"/>
      <c r="G104" s="54" t="s">
        <v>404</v>
      </c>
      <c r="H104" s="48" t="s">
        <v>102</v>
      </c>
      <c r="I104" s="49">
        <v>0.08</v>
      </c>
    </row>
    <row r="105" spans="1:9" ht="18">
      <c r="A105" s="42">
        <f>IF(E105&lt;&gt;"",A104+1,A104)</f>
        <v>5</v>
      </c>
      <c r="B105" s="42">
        <f>IF(E105&lt;&gt;"",1,IF(F105&lt;&gt;"",B104+1,B104))</f>
        <v>5</v>
      </c>
      <c r="C105" s="42">
        <f>IF(F105&lt;&gt;"",1,C104+1)</f>
        <v>1</v>
      </c>
      <c r="D105" s="42">
        <f>A105*10000+B105*100+C105</f>
        <v>50501</v>
      </c>
      <c r="E105" s="42"/>
      <c r="F105" s="50" t="s">
        <v>292</v>
      </c>
      <c r="G105" s="47" t="s">
        <v>405</v>
      </c>
      <c r="H105" s="48" t="s">
        <v>103</v>
      </c>
      <c r="I105" s="49">
        <v>0.1</v>
      </c>
    </row>
    <row r="106" spans="1:9" ht="18">
      <c r="A106" s="42">
        <f t="shared" si="4"/>
        <v>5</v>
      </c>
      <c r="B106" s="42">
        <f t="shared" si="5"/>
        <v>5</v>
      </c>
      <c r="C106" s="42">
        <f t="shared" si="6"/>
        <v>2</v>
      </c>
      <c r="D106" s="42">
        <f t="shared" si="7"/>
        <v>50502</v>
      </c>
      <c r="E106" s="42"/>
      <c r="F106" s="42"/>
      <c r="G106" s="47" t="s">
        <v>406</v>
      </c>
      <c r="H106" s="48" t="s">
        <v>104</v>
      </c>
      <c r="I106" s="49">
        <v>0.049</v>
      </c>
    </row>
    <row r="107" spans="1:9" ht="18">
      <c r="A107" s="42">
        <f t="shared" si="4"/>
        <v>5</v>
      </c>
      <c r="B107" s="42">
        <f t="shared" si="5"/>
        <v>5</v>
      </c>
      <c r="C107" s="42">
        <f t="shared" si="6"/>
        <v>3</v>
      </c>
      <c r="D107" s="42">
        <f t="shared" si="7"/>
        <v>50503</v>
      </c>
      <c r="E107" s="42"/>
      <c r="F107" s="42"/>
      <c r="G107" s="47" t="s">
        <v>407</v>
      </c>
      <c r="H107" s="48" t="s">
        <v>105</v>
      </c>
      <c r="I107" s="49">
        <v>0.055</v>
      </c>
    </row>
    <row r="108" spans="1:9" ht="18">
      <c r="A108" s="42">
        <f t="shared" si="4"/>
        <v>5</v>
      </c>
      <c r="B108" s="42">
        <f t="shared" si="5"/>
        <v>6</v>
      </c>
      <c r="C108" s="42">
        <f t="shared" si="6"/>
        <v>1</v>
      </c>
      <c r="D108" s="42">
        <f t="shared" si="7"/>
        <v>50601</v>
      </c>
      <c r="E108" s="42"/>
      <c r="F108" s="50" t="s">
        <v>106</v>
      </c>
      <c r="G108" s="54" t="s">
        <v>408</v>
      </c>
      <c r="H108" s="48" t="s">
        <v>107</v>
      </c>
      <c r="I108" s="49">
        <v>0.12</v>
      </c>
    </row>
    <row r="109" spans="1:9" ht="18">
      <c r="A109" s="42">
        <f>IF(E109&lt;&gt;"",A108+1,A108)</f>
        <v>6</v>
      </c>
      <c r="B109" s="42">
        <f>IF(E109&lt;&gt;"",1,IF(F109&lt;&gt;"",B108+1,B108))</f>
        <v>1</v>
      </c>
      <c r="C109" s="42">
        <f>IF(F109&lt;&gt;"",1,C108+1)</f>
        <v>1</v>
      </c>
      <c r="D109" s="42">
        <f>A109*10000+B109*100+C109</f>
        <v>60101</v>
      </c>
      <c r="E109" s="46" t="s">
        <v>108</v>
      </c>
      <c r="F109" s="50" t="s">
        <v>109</v>
      </c>
      <c r="G109" s="54" t="s">
        <v>409</v>
      </c>
      <c r="H109" s="48" t="s">
        <v>110</v>
      </c>
      <c r="I109" s="49">
        <v>2</v>
      </c>
    </row>
    <row r="110" spans="1:9" ht="18">
      <c r="A110" s="42">
        <f t="shared" si="4"/>
        <v>6</v>
      </c>
      <c r="B110" s="42">
        <f t="shared" si="5"/>
        <v>2</v>
      </c>
      <c r="C110" s="42">
        <f t="shared" si="6"/>
        <v>1</v>
      </c>
      <c r="D110" s="42">
        <f t="shared" si="7"/>
        <v>60201</v>
      </c>
      <c r="E110" s="42"/>
      <c r="F110" s="50" t="s">
        <v>111</v>
      </c>
      <c r="G110" s="54" t="s">
        <v>410</v>
      </c>
      <c r="H110" s="48" t="s">
        <v>112</v>
      </c>
      <c r="I110" s="49">
        <v>1.5</v>
      </c>
    </row>
    <row r="111" spans="1:9" ht="18">
      <c r="A111" s="42">
        <f aca="true" t="shared" si="12" ref="A111:A162">IF(E111&lt;&gt;"",A110+1,A110)</f>
        <v>6</v>
      </c>
      <c r="B111" s="42">
        <f aca="true" t="shared" si="13" ref="B111:B162">IF(E111&lt;&gt;"",1,IF(F111&lt;&gt;"",B110+1,B110))</f>
        <v>3</v>
      </c>
      <c r="C111" s="42">
        <f aca="true" t="shared" si="14" ref="C111:C162">IF(F111&lt;&gt;"",1,C110+1)</f>
        <v>1</v>
      </c>
      <c r="D111" s="42">
        <f aca="true" t="shared" si="15" ref="D111:D162">A111*10000+B111*100+C111</f>
        <v>60301</v>
      </c>
      <c r="E111" s="42"/>
      <c r="F111" s="50" t="s">
        <v>113</v>
      </c>
      <c r="G111" s="54" t="s">
        <v>411</v>
      </c>
      <c r="H111" s="48" t="s">
        <v>114</v>
      </c>
      <c r="I111" s="49">
        <v>1.1</v>
      </c>
    </row>
    <row r="112" spans="1:9" ht="18">
      <c r="A112" s="42">
        <f>IF(E112&lt;&gt;"",A111+1,A111)</f>
        <v>7</v>
      </c>
      <c r="B112" s="42">
        <f>IF(E112&lt;&gt;"",1,IF(F112&lt;&gt;"",B111+1,B111))</f>
        <v>1</v>
      </c>
      <c r="C112" s="42">
        <f>IF(F112&lt;&gt;"",1,C111+1)</f>
        <v>1</v>
      </c>
      <c r="D112" s="42">
        <f>A112*10000+B112*100+C112</f>
        <v>70101</v>
      </c>
      <c r="E112" s="46" t="s">
        <v>115</v>
      </c>
      <c r="F112" s="56" t="s">
        <v>327</v>
      </c>
      <c r="G112" s="47" t="s">
        <v>116</v>
      </c>
      <c r="H112" s="48" t="s">
        <v>12</v>
      </c>
      <c r="I112" s="49">
        <v>1.04</v>
      </c>
    </row>
    <row r="113" spans="1:9" ht="18">
      <c r="A113" s="42">
        <f t="shared" si="12"/>
        <v>7</v>
      </c>
      <c r="B113" s="42">
        <f t="shared" si="13"/>
        <v>1</v>
      </c>
      <c r="C113" s="42">
        <f t="shared" si="14"/>
        <v>2</v>
      </c>
      <c r="D113" s="42">
        <f t="shared" si="15"/>
        <v>70102</v>
      </c>
      <c r="E113" s="42"/>
      <c r="F113" s="42"/>
      <c r="G113" s="47" t="s">
        <v>117</v>
      </c>
      <c r="H113" s="48" t="s">
        <v>118</v>
      </c>
      <c r="I113" s="49">
        <v>0.98</v>
      </c>
    </row>
    <row r="114" spans="1:9" ht="18">
      <c r="A114" s="42">
        <f t="shared" si="12"/>
        <v>7</v>
      </c>
      <c r="B114" s="42">
        <f t="shared" si="13"/>
        <v>1</v>
      </c>
      <c r="C114" s="42">
        <f t="shared" si="14"/>
        <v>3</v>
      </c>
      <c r="D114" s="42">
        <f t="shared" si="15"/>
        <v>70103</v>
      </c>
      <c r="E114" s="42"/>
      <c r="F114" s="42"/>
      <c r="G114" s="47" t="s">
        <v>119</v>
      </c>
      <c r="H114" s="48" t="s">
        <v>120</v>
      </c>
      <c r="I114" s="49">
        <v>0.92</v>
      </c>
    </row>
    <row r="115" spans="1:9" ht="18">
      <c r="A115" s="42">
        <f t="shared" si="12"/>
        <v>7</v>
      </c>
      <c r="B115" s="42">
        <f t="shared" si="13"/>
        <v>1</v>
      </c>
      <c r="C115" s="42">
        <f t="shared" si="14"/>
        <v>4</v>
      </c>
      <c r="D115" s="42">
        <f t="shared" si="15"/>
        <v>70104</v>
      </c>
      <c r="E115" s="42"/>
      <c r="F115" s="42"/>
      <c r="G115" s="47" t="s">
        <v>121</v>
      </c>
      <c r="H115" s="48" t="s">
        <v>122</v>
      </c>
      <c r="I115" s="49">
        <v>0.85</v>
      </c>
    </row>
    <row r="116" spans="1:9" ht="18">
      <c r="A116" s="42">
        <f t="shared" si="12"/>
        <v>7</v>
      </c>
      <c r="B116" s="42">
        <f t="shared" si="13"/>
        <v>1</v>
      </c>
      <c r="C116" s="42">
        <f t="shared" si="14"/>
        <v>5</v>
      </c>
      <c r="D116" s="42">
        <f t="shared" si="15"/>
        <v>70105</v>
      </c>
      <c r="E116" s="42"/>
      <c r="F116" s="42"/>
      <c r="G116" s="47" t="s">
        <v>123</v>
      </c>
      <c r="H116" s="48" t="s">
        <v>124</v>
      </c>
      <c r="I116" s="49">
        <v>0.79</v>
      </c>
    </row>
    <row r="117" spans="1:9" ht="18">
      <c r="A117" s="42">
        <f t="shared" si="12"/>
        <v>7</v>
      </c>
      <c r="B117" s="42">
        <f t="shared" si="13"/>
        <v>1</v>
      </c>
      <c r="C117" s="42">
        <f t="shared" si="14"/>
        <v>6</v>
      </c>
      <c r="D117" s="42">
        <f t="shared" si="15"/>
        <v>70106</v>
      </c>
      <c r="E117" s="42"/>
      <c r="F117" s="42"/>
      <c r="G117" s="47" t="s">
        <v>125</v>
      </c>
      <c r="H117" s="48" t="s">
        <v>126</v>
      </c>
      <c r="I117" s="49">
        <v>0.74</v>
      </c>
    </row>
    <row r="118" spans="1:9" ht="18">
      <c r="A118" s="42">
        <f t="shared" si="12"/>
        <v>7</v>
      </c>
      <c r="B118" s="42">
        <f t="shared" si="13"/>
        <v>1</v>
      </c>
      <c r="C118" s="42">
        <f t="shared" si="14"/>
        <v>7</v>
      </c>
      <c r="D118" s="42">
        <f t="shared" si="15"/>
        <v>70107</v>
      </c>
      <c r="E118" s="42"/>
      <c r="F118" s="42"/>
      <c r="G118" s="47" t="s">
        <v>127</v>
      </c>
      <c r="H118" s="48" t="s">
        <v>128</v>
      </c>
      <c r="I118" s="49">
        <v>0.69</v>
      </c>
    </row>
    <row r="119" spans="1:9" ht="18">
      <c r="A119" s="42">
        <f t="shared" si="12"/>
        <v>7</v>
      </c>
      <c r="B119" s="42">
        <f t="shared" si="13"/>
        <v>1</v>
      </c>
      <c r="C119" s="42">
        <f t="shared" si="14"/>
        <v>8</v>
      </c>
      <c r="D119" s="42">
        <f t="shared" si="15"/>
        <v>70108</v>
      </c>
      <c r="E119" s="42"/>
      <c r="F119" s="42"/>
      <c r="G119" s="47" t="s">
        <v>129</v>
      </c>
      <c r="H119" s="48" t="s">
        <v>130</v>
      </c>
      <c r="I119" s="49">
        <v>0.64</v>
      </c>
    </row>
    <row r="120" spans="1:9" ht="18">
      <c r="A120" s="42">
        <f t="shared" si="12"/>
        <v>7</v>
      </c>
      <c r="B120" s="42">
        <f t="shared" si="13"/>
        <v>1</v>
      </c>
      <c r="C120" s="42">
        <f t="shared" si="14"/>
        <v>9</v>
      </c>
      <c r="D120" s="42">
        <f t="shared" si="15"/>
        <v>70109</v>
      </c>
      <c r="E120" s="42"/>
      <c r="F120" s="42"/>
      <c r="G120" s="47" t="s">
        <v>131</v>
      </c>
      <c r="H120" s="48" t="s">
        <v>132</v>
      </c>
      <c r="I120" s="49">
        <v>0.6</v>
      </c>
    </row>
    <row r="121" spans="1:9" ht="18">
      <c r="A121" s="42">
        <f t="shared" si="12"/>
        <v>7</v>
      </c>
      <c r="B121" s="42">
        <f t="shared" si="13"/>
        <v>1</v>
      </c>
      <c r="C121" s="42">
        <f t="shared" si="14"/>
        <v>10</v>
      </c>
      <c r="D121" s="42">
        <f t="shared" si="15"/>
        <v>70110</v>
      </c>
      <c r="E121" s="42"/>
      <c r="F121" s="42"/>
      <c r="G121" s="47" t="s">
        <v>133</v>
      </c>
      <c r="H121" s="48" t="s">
        <v>134</v>
      </c>
      <c r="I121" s="49">
        <v>0.55</v>
      </c>
    </row>
    <row r="122" spans="1:9" ht="18">
      <c r="A122" s="42">
        <f t="shared" si="12"/>
        <v>7</v>
      </c>
      <c r="B122" s="42">
        <f t="shared" si="13"/>
        <v>1</v>
      </c>
      <c r="C122" s="42">
        <f t="shared" si="14"/>
        <v>11</v>
      </c>
      <c r="D122" s="42">
        <f t="shared" si="15"/>
        <v>70111</v>
      </c>
      <c r="E122" s="42"/>
      <c r="F122" s="42"/>
      <c r="G122" s="47" t="s">
        <v>135</v>
      </c>
      <c r="H122" s="48" t="s">
        <v>136</v>
      </c>
      <c r="I122" s="49">
        <v>0.5</v>
      </c>
    </row>
    <row r="123" spans="1:9" ht="18">
      <c r="A123" s="42">
        <f t="shared" si="12"/>
        <v>7</v>
      </c>
      <c r="B123" s="42">
        <f t="shared" si="13"/>
        <v>1</v>
      </c>
      <c r="C123" s="42">
        <f t="shared" si="14"/>
        <v>12</v>
      </c>
      <c r="D123" s="42">
        <f t="shared" si="15"/>
        <v>70112</v>
      </c>
      <c r="E123" s="42"/>
      <c r="F123" s="42"/>
      <c r="G123" s="47" t="s">
        <v>137</v>
      </c>
      <c r="H123" s="48" t="s">
        <v>138</v>
      </c>
      <c r="I123" s="49">
        <v>0.46</v>
      </c>
    </row>
    <row r="124" spans="1:9" ht="18">
      <c r="A124" s="42">
        <f t="shared" si="12"/>
        <v>7</v>
      </c>
      <c r="B124" s="42">
        <f t="shared" si="13"/>
        <v>1</v>
      </c>
      <c r="C124" s="42">
        <f t="shared" si="14"/>
        <v>13</v>
      </c>
      <c r="D124" s="42">
        <f t="shared" si="15"/>
        <v>70113</v>
      </c>
      <c r="E124" s="42"/>
      <c r="F124" s="42"/>
      <c r="G124" s="47" t="s">
        <v>139</v>
      </c>
      <c r="H124" s="48" t="s">
        <v>140</v>
      </c>
      <c r="I124" s="49">
        <v>0.41</v>
      </c>
    </row>
    <row r="125" spans="1:9" ht="18">
      <c r="A125" s="42">
        <f t="shared" si="12"/>
        <v>7</v>
      </c>
      <c r="B125" s="42">
        <f t="shared" si="13"/>
        <v>1</v>
      </c>
      <c r="C125" s="42">
        <f t="shared" si="14"/>
        <v>14</v>
      </c>
      <c r="D125" s="42">
        <f t="shared" si="15"/>
        <v>70114</v>
      </c>
      <c r="E125" s="42"/>
      <c r="F125" s="42"/>
      <c r="G125" s="47" t="s">
        <v>141</v>
      </c>
      <c r="H125" s="48" t="s">
        <v>142</v>
      </c>
      <c r="I125" s="49">
        <v>0.38</v>
      </c>
    </row>
    <row r="126" spans="1:9" ht="18">
      <c r="A126" s="42">
        <f t="shared" si="12"/>
        <v>7</v>
      </c>
      <c r="B126" s="42">
        <f t="shared" si="13"/>
        <v>1</v>
      </c>
      <c r="C126" s="42">
        <f t="shared" si="14"/>
        <v>15</v>
      </c>
      <c r="D126" s="42">
        <f t="shared" si="15"/>
        <v>70115</v>
      </c>
      <c r="E126" s="42"/>
      <c r="F126" s="42"/>
      <c r="G126" s="47" t="s">
        <v>143</v>
      </c>
      <c r="H126" s="48" t="s">
        <v>144</v>
      </c>
      <c r="I126" s="49">
        <v>0.34</v>
      </c>
    </row>
    <row r="127" spans="1:9" ht="18">
      <c r="A127" s="42">
        <f aca="true" t="shared" si="16" ref="A127:A148">IF(E127&lt;&gt;"",A126+1,A126)</f>
        <v>8</v>
      </c>
      <c r="B127" s="42">
        <f aca="true" t="shared" si="17" ref="B127:B148">IF(E127&lt;&gt;"",1,IF(F127&lt;&gt;"",B126+1,B126))</f>
        <v>1</v>
      </c>
      <c r="C127" s="42">
        <f aca="true" t="shared" si="18" ref="C127:C148">IF(F127&lt;&gt;"",1,C126+1)</f>
        <v>1</v>
      </c>
      <c r="D127" s="42">
        <f aca="true" t="shared" si="19" ref="D127:D148">A127*10000+B127*100+C127</f>
        <v>80101</v>
      </c>
      <c r="E127" s="46" t="s">
        <v>145</v>
      </c>
      <c r="F127" s="50" t="s">
        <v>293</v>
      </c>
      <c r="G127" s="47" t="s">
        <v>252</v>
      </c>
      <c r="H127" s="48" t="s">
        <v>146</v>
      </c>
      <c r="I127" s="49">
        <v>3.5</v>
      </c>
    </row>
    <row r="128" spans="1:9" ht="18">
      <c r="A128" s="42">
        <f t="shared" si="16"/>
        <v>8</v>
      </c>
      <c r="B128" s="42">
        <f t="shared" si="17"/>
        <v>1</v>
      </c>
      <c r="C128" s="42">
        <f t="shared" si="18"/>
        <v>2</v>
      </c>
      <c r="D128" s="42">
        <f t="shared" si="19"/>
        <v>80102</v>
      </c>
      <c r="E128" s="42"/>
      <c r="F128" s="42"/>
      <c r="G128" s="47" t="s">
        <v>253</v>
      </c>
      <c r="H128" s="48" t="s">
        <v>147</v>
      </c>
      <c r="I128" s="49">
        <v>2.8</v>
      </c>
    </row>
    <row r="129" spans="1:9" ht="18">
      <c r="A129" s="42">
        <f t="shared" si="16"/>
        <v>8</v>
      </c>
      <c r="B129" s="42">
        <f t="shared" si="17"/>
        <v>1</v>
      </c>
      <c r="C129" s="42">
        <f t="shared" si="18"/>
        <v>3</v>
      </c>
      <c r="D129" s="42">
        <f t="shared" si="19"/>
        <v>80103</v>
      </c>
      <c r="E129" s="42"/>
      <c r="F129" s="42"/>
      <c r="G129" s="47" t="s">
        <v>254</v>
      </c>
      <c r="H129" s="48" t="s">
        <v>148</v>
      </c>
      <c r="I129" s="49">
        <v>2.2</v>
      </c>
    </row>
    <row r="130" spans="1:9" ht="18">
      <c r="A130" s="42">
        <f t="shared" si="16"/>
        <v>8</v>
      </c>
      <c r="B130" s="42">
        <f t="shared" si="17"/>
        <v>2</v>
      </c>
      <c r="C130" s="42">
        <f t="shared" si="18"/>
        <v>1</v>
      </c>
      <c r="D130" s="42">
        <f t="shared" si="19"/>
        <v>80201</v>
      </c>
      <c r="E130" s="42"/>
      <c r="F130" s="50" t="s">
        <v>294</v>
      </c>
      <c r="G130" s="47" t="s">
        <v>255</v>
      </c>
      <c r="H130" s="48" t="s">
        <v>149</v>
      </c>
      <c r="I130" s="49">
        <v>1.6</v>
      </c>
    </row>
    <row r="131" spans="1:9" ht="18">
      <c r="A131" s="42">
        <f t="shared" si="16"/>
        <v>8</v>
      </c>
      <c r="B131" s="42">
        <f t="shared" si="17"/>
        <v>2</v>
      </c>
      <c r="C131" s="42">
        <f t="shared" si="18"/>
        <v>2</v>
      </c>
      <c r="D131" s="42">
        <f t="shared" si="19"/>
        <v>80202</v>
      </c>
      <c r="E131" s="42"/>
      <c r="F131" s="42"/>
      <c r="G131" s="47" t="s">
        <v>256</v>
      </c>
      <c r="H131" s="48" t="s">
        <v>150</v>
      </c>
      <c r="I131" s="49">
        <v>1.1</v>
      </c>
    </row>
    <row r="132" spans="1:9" ht="18">
      <c r="A132" s="42">
        <f t="shared" si="16"/>
        <v>8</v>
      </c>
      <c r="B132" s="42">
        <f t="shared" si="17"/>
        <v>2</v>
      </c>
      <c r="C132" s="42">
        <f t="shared" si="18"/>
        <v>3</v>
      </c>
      <c r="D132" s="42">
        <f t="shared" si="19"/>
        <v>80203</v>
      </c>
      <c r="E132" s="42"/>
      <c r="F132" s="42"/>
      <c r="G132" s="47" t="s">
        <v>257</v>
      </c>
      <c r="H132" s="48" t="s">
        <v>151</v>
      </c>
      <c r="I132" s="49">
        <v>0.55</v>
      </c>
    </row>
    <row r="133" spans="1:9" ht="18">
      <c r="A133" s="42">
        <f t="shared" si="16"/>
        <v>8</v>
      </c>
      <c r="B133" s="42">
        <f t="shared" si="17"/>
        <v>3</v>
      </c>
      <c r="C133" s="42">
        <f t="shared" si="18"/>
        <v>1</v>
      </c>
      <c r="D133" s="42">
        <f t="shared" si="19"/>
        <v>80301</v>
      </c>
      <c r="E133" s="42"/>
      <c r="F133" s="50" t="s">
        <v>295</v>
      </c>
      <c r="G133" s="47" t="s">
        <v>258</v>
      </c>
      <c r="H133" s="48" t="s">
        <v>152</v>
      </c>
      <c r="I133" s="49">
        <v>3.5</v>
      </c>
    </row>
    <row r="134" spans="1:9" ht="18">
      <c r="A134" s="42">
        <f t="shared" si="16"/>
        <v>8</v>
      </c>
      <c r="B134" s="42">
        <f t="shared" si="17"/>
        <v>3</v>
      </c>
      <c r="C134" s="42">
        <f t="shared" si="18"/>
        <v>2</v>
      </c>
      <c r="D134" s="42">
        <f t="shared" si="19"/>
        <v>80302</v>
      </c>
      <c r="E134" s="42"/>
      <c r="F134" s="42"/>
      <c r="G134" s="47" t="s">
        <v>259</v>
      </c>
      <c r="H134" s="48" t="s">
        <v>153</v>
      </c>
      <c r="I134" s="49">
        <v>2.3</v>
      </c>
    </row>
    <row r="135" spans="1:9" ht="18">
      <c r="A135" s="42">
        <f t="shared" si="16"/>
        <v>8</v>
      </c>
      <c r="B135" s="42">
        <f t="shared" si="17"/>
        <v>3</v>
      </c>
      <c r="C135" s="42">
        <f t="shared" si="18"/>
        <v>3</v>
      </c>
      <c r="D135" s="42">
        <f t="shared" si="19"/>
        <v>80303</v>
      </c>
      <c r="E135" s="42"/>
      <c r="F135" s="42"/>
      <c r="G135" s="47" t="s">
        <v>260</v>
      </c>
      <c r="H135" s="48" t="s">
        <v>154</v>
      </c>
      <c r="I135" s="49">
        <v>1.7</v>
      </c>
    </row>
    <row r="136" spans="1:9" ht="18">
      <c r="A136" s="42">
        <f t="shared" si="16"/>
        <v>8</v>
      </c>
      <c r="B136" s="42">
        <f t="shared" si="17"/>
        <v>3</v>
      </c>
      <c r="C136" s="42">
        <f t="shared" si="18"/>
        <v>4</v>
      </c>
      <c r="D136" s="42">
        <f t="shared" si="19"/>
        <v>80304</v>
      </c>
      <c r="E136" s="42"/>
      <c r="F136" s="42"/>
      <c r="G136" s="47" t="s">
        <v>261</v>
      </c>
      <c r="H136" s="48" t="s">
        <v>155</v>
      </c>
      <c r="I136" s="49">
        <v>1.4</v>
      </c>
    </row>
    <row r="137" spans="1:9" ht="18">
      <c r="A137" s="42">
        <f t="shared" si="16"/>
        <v>8</v>
      </c>
      <c r="B137" s="42">
        <f t="shared" si="17"/>
        <v>3</v>
      </c>
      <c r="C137" s="42">
        <f t="shared" si="18"/>
        <v>5</v>
      </c>
      <c r="D137" s="42">
        <f t="shared" si="19"/>
        <v>80305</v>
      </c>
      <c r="E137" s="42"/>
      <c r="F137" s="42"/>
      <c r="G137" s="47" t="s">
        <v>262</v>
      </c>
      <c r="H137" s="48" t="s">
        <v>156</v>
      </c>
      <c r="I137" s="49">
        <v>1.1</v>
      </c>
    </row>
    <row r="138" spans="1:9" ht="18">
      <c r="A138" s="42">
        <f t="shared" si="16"/>
        <v>8</v>
      </c>
      <c r="B138" s="42">
        <f t="shared" si="17"/>
        <v>3</v>
      </c>
      <c r="C138" s="42">
        <f t="shared" si="18"/>
        <v>6</v>
      </c>
      <c r="D138" s="42">
        <f t="shared" si="19"/>
        <v>80306</v>
      </c>
      <c r="E138" s="42"/>
      <c r="F138" s="42"/>
      <c r="G138" s="47" t="s">
        <v>263</v>
      </c>
      <c r="H138" s="48" t="s">
        <v>157</v>
      </c>
      <c r="I138" s="49">
        <v>0.85</v>
      </c>
    </row>
    <row r="139" spans="1:9" ht="18">
      <c r="A139" s="42">
        <f t="shared" si="16"/>
        <v>8</v>
      </c>
      <c r="B139" s="42">
        <f t="shared" si="17"/>
        <v>4</v>
      </c>
      <c r="C139" s="42">
        <f t="shared" si="18"/>
        <v>1</v>
      </c>
      <c r="D139" s="42">
        <f t="shared" si="19"/>
        <v>80401</v>
      </c>
      <c r="E139" s="42"/>
      <c r="F139" s="50" t="s">
        <v>296</v>
      </c>
      <c r="G139" s="47" t="s">
        <v>264</v>
      </c>
      <c r="H139" s="48" t="s">
        <v>152</v>
      </c>
      <c r="I139" s="49">
        <v>2.6</v>
      </c>
    </row>
    <row r="140" spans="1:9" ht="18">
      <c r="A140" s="42">
        <f t="shared" si="16"/>
        <v>8</v>
      </c>
      <c r="B140" s="42">
        <f t="shared" si="17"/>
        <v>4</v>
      </c>
      <c r="C140" s="42">
        <f t="shared" si="18"/>
        <v>2</v>
      </c>
      <c r="D140" s="42">
        <f t="shared" si="19"/>
        <v>80402</v>
      </c>
      <c r="E140" s="42"/>
      <c r="F140" s="42"/>
      <c r="G140" s="47" t="s">
        <v>265</v>
      </c>
      <c r="H140" s="48" t="s">
        <v>153</v>
      </c>
      <c r="I140" s="49">
        <v>2.3</v>
      </c>
    </row>
    <row r="141" spans="1:9" ht="18">
      <c r="A141" s="42">
        <f t="shared" si="16"/>
        <v>8</v>
      </c>
      <c r="B141" s="42">
        <f t="shared" si="17"/>
        <v>4</v>
      </c>
      <c r="C141" s="42">
        <f t="shared" si="18"/>
        <v>3</v>
      </c>
      <c r="D141" s="42">
        <f t="shared" si="19"/>
        <v>80403</v>
      </c>
      <c r="E141" s="42"/>
      <c r="F141" s="42"/>
      <c r="G141" s="47" t="s">
        <v>266</v>
      </c>
      <c r="H141" s="48" t="s">
        <v>150</v>
      </c>
      <c r="I141" s="49">
        <v>1.9</v>
      </c>
    </row>
    <row r="142" spans="1:9" ht="18">
      <c r="A142" s="42">
        <f t="shared" si="16"/>
        <v>8</v>
      </c>
      <c r="B142" s="42">
        <f t="shared" si="17"/>
        <v>5</v>
      </c>
      <c r="C142" s="42">
        <f t="shared" si="18"/>
        <v>1</v>
      </c>
      <c r="D142" s="42">
        <f t="shared" si="19"/>
        <v>80501</v>
      </c>
      <c r="E142" s="42"/>
      <c r="F142" s="50" t="s">
        <v>297</v>
      </c>
      <c r="G142" s="47" t="s">
        <v>267</v>
      </c>
      <c r="H142" s="48" t="s">
        <v>152</v>
      </c>
      <c r="I142" s="49">
        <v>2.6</v>
      </c>
    </row>
    <row r="143" spans="1:9" ht="18">
      <c r="A143" s="42">
        <f t="shared" si="16"/>
        <v>8</v>
      </c>
      <c r="B143" s="42">
        <f t="shared" si="17"/>
        <v>5</v>
      </c>
      <c r="C143" s="42">
        <f t="shared" si="18"/>
        <v>2</v>
      </c>
      <c r="D143" s="42">
        <f t="shared" si="19"/>
        <v>80502</v>
      </c>
      <c r="E143" s="42"/>
      <c r="F143" s="42"/>
      <c r="G143" s="47" t="s">
        <v>412</v>
      </c>
      <c r="H143" s="48" t="s">
        <v>158</v>
      </c>
      <c r="I143" s="49">
        <v>1.8</v>
      </c>
    </row>
    <row r="144" spans="1:9" ht="18">
      <c r="A144" s="42">
        <f t="shared" si="16"/>
        <v>8</v>
      </c>
      <c r="B144" s="42">
        <f t="shared" si="17"/>
        <v>5</v>
      </c>
      <c r="C144" s="42">
        <f t="shared" si="18"/>
        <v>3</v>
      </c>
      <c r="D144" s="42">
        <f t="shared" si="19"/>
        <v>80503</v>
      </c>
      <c r="E144" s="42"/>
      <c r="F144" s="42"/>
      <c r="G144" s="47" t="s">
        <v>413</v>
      </c>
      <c r="H144" s="48" t="s">
        <v>159</v>
      </c>
      <c r="I144" s="49">
        <v>0.9</v>
      </c>
    </row>
    <row r="145" spans="1:9" ht="18">
      <c r="A145" s="42">
        <f t="shared" si="16"/>
        <v>8</v>
      </c>
      <c r="B145" s="42">
        <f t="shared" si="17"/>
        <v>5</v>
      </c>
      <c r="C145" s="42">
        <f t="shared" si="18"/>
        <v>4</v>
      </c>
      <c r="D145" s="42">
        <f t="shared" si="19"/>
        <v>80504</v>
      </c>
      <c r="E145" s="42"/>
      <c r="F145" s="42"/>
      <c r="G145" s="47" t="s">
        <v>414</v>
      </c>
      <c r="H145" s="48" t="s">
        <v>160</v>
      </c>
      <c r="I145" s="49">
        <v>0.12</v>
      </c>
    </row>
    <row r="146" spans="1:9" ht="18">
      <c r="A146" s="42">
        <f t="shared" si="16"/>
        <v>8</v>
      </c>
      <c r="B146" s="42">
        <f t="shared" si="17"/>
        <v>6</v>
      </c>
      <c r="C146" s="42">
        <f t="shared" si="18"/>
        <v>1</v>
      </c>
      <c r="D146" s="42">
        <f t="shared" si="19"/>
        <v>80601</v>
      </c>
      <c r="E146" s="42"/>
      <c r="F146" s="50" t="s">
        <v>161</v>
      </c>
      <c r="G146" s="47" t="s">
        <v>415</v>
      </c>
      <c r="H146" s="48" t="s">
        <v>162</v>
      </c>
      <c r="I146" s="49">
        <v>1.3</v>
      </c>
    </row>
    <row r="147" spans="1:9" ht="18">
      <c r="A147" s="42">
        <f t="shared" si="16"/>
        <v>9</v>
      </c>
      <c r="B147" s="42">
        <f t="shared" si="17"/>
        <v>1</v>
      </c>
      <c r="C147" s="42">
        <f t="shared" si="18"/>
        <v>1</v>
      </c>
      <c r="D147" s="42">
        <f t="shared" si="19"/>
        <v>90101</v>
      </c>
      <c r="E147" s="46" t="s">
        <v>163</v>
      </c>
      <c r="F147" s="47" t="s">
        <v>164</v>
      </c>
      <c r="G147" s="47"/>
      <c r="H147" s="48" t="s">
        <v>165</v>
      </c>
      <c r="I147" s="49">
        <v>1.1</v>
      </c>
    </row>
    <row r="148" spans="1:9" ht="18">
      <c r="A148" s="42">
        <f t="shared" si="16"/>
        <v>9</v>
      </c>
      <c r="B148" s="42">
        <f t="shared" si="17"/>
        <v>2</v>
      </c>
      <c r="C148" s="42">
        <f t="shared" si="18"/>
        <v>1</v>
      </c>
      <c r="D148" s="42">
        <f t="shared" si="19"/>
        <v>90201</v>
      </c>
      <c r="E148" s="42"/>
      <c r="F148" s="47" t="s">
        <v>166</v>
      </c>
      <c r="G148" s="47" t="s">
        <v>416</v>
      </c>
      <c r="H148" s="48" t="s">
        <v>167</v>
      </c>
      <c r="I148" s="49">
        <v>0.05</v>
      </c>
    </row>
    <row r="149" spans="1:9" ht="18">
      <c r="A149" s="42">
        <f t="shared" si="12"/>
        <v>9</v>
      </c>
      <c r="B149" s="42">
        <f t="shared" si="13"/>
        <v>2</v>
      </c>
      <c r="C149" s="42">
        <f t="shared" si="14"/>
        <v>2</v>
      </c>
      <c r="D149" s="42">
        <f t="shared" si="15"/>
        <v>90202</v>
      </c>
      <c r="E149" s="42"/>
      <c r="F149" s="42"/>
      <c r="G149" s="47" t="s">
        <v>417</v>
      </c>
      <c r="H149" s="48" t="s">
        <v>168</v>
      </c>
      <c r="I149" s="49">
        <v>0.055</v>
      </c>
    </row>
    <row r="150" spans="1:9" ht="18">
      <c r="A150" s="42">
        <f t="shared" si="12"/>
        <v>9</v>
      </c>
      <c r="B150" s="42">
        <f t="shared" si="13"/>
        <v>2</v>
      </c>
      <c r="C150" s="42">
        <f t="shared" si="14"/>
        <v>3</v>
      </c>
      <c r="D150" s="42">
        <f t="shared" si="15"/>
        <v>90203</v>
      </c>
      <c r="E150" s="42"/>
      <c r="F150" s="42"/>
      <c r="G150" s="47" t="s">
        <v>418</v>
      </c>
      <c r="H150" s="48" t="s">
        <v>169</v>
      </c>
      <c r="I150" s="49">
        <v>0.063</v>
      </c>
    </row>
    <row r="151" spans="1:9" ht="18">
      <c r="A151" s="42">
        <f>IF(E151&lt;&gt;"",A150+1,A150)</f>
        <v>10</v>
      </c>
      <c r="B151" s="42">
        <f>IF(E151&lt;&gt;"",1,IF(F151&lt;&gt;"",B150+1,B150))</f>
        <v>1</v>
      </c>
      <c r="C151" s="42">
        <f>IF(F151&lt;&gt;"",1,C150+1)</f>
        <v>1</v>
      </c>
      <c r="D151" s="42">
        <f>A151*10000+B151*100+C151</f>
        <v>100101</v>
      </c>
      <c r="E151" s="46" t="s">
        <v>170</v>
      </c>
      <c r="F151" s="47" t="s">
        <v>171</v>
      </c>
      <c r="G151" s="47" t="s">
        <v>419</v>
      </c>
      <c r="H151" s="48" t="s">
        <v>172</v>
      </c>
      <c r="I151" s="49">
        <v>0.95</v>
      </c>
    </row>
    <row r="152" spans="1:9" ht="18">
      <c r="A152" s="42">
        <f t="shared" si="12"/>
        <v>10</v>
      </c>
      <c r="B152" s="42">
        <f t="shared" si="13"/>
        <v>1</v>
      </c>
      <c r="C152" s="42">
        <f t="shared" si="14"/>
        <v>2</v>
      </c>
      <c r="D152" s="42">
        <f t="shared" si="15"/>
        <v>100102</v>
      </c>
      <c r="E152" s="42"/>
      <c r="F152" s="47"/>
      <c r="G152" s="47" t="s">
        <v>420</v>
      </c>
      <c r="H152" s="48" t="s">
        <v>173</v>
      </c>
      <c r="I152" s="49">
        <v>0.65</v>
      </c>
    </row>
    <row r="153" spans="1:9" ht="18">
      <c r="A153" s="42">
        <f t="shared" si="12"/>
        <v>10</v>
      </c>
      <c r="B153" s="42">
        <f t="shared" si="13"/>
        <v>2</v>
      </c>
      <c r="C153" s="42">
        <f t="shared" si="14"/>
        <v>1</v>
      </c>
      <c r="D153" s="42">
        <f t="shared" si="15"/>
        <v>100201</v>
      </c>
      <c r="E153" s="42"/>
      <c r="F153" s="47" t="s">
        <v>174</v>
      </c>
      <c r="G153" s="47" t="s">
        <v>420</v>
      </c>
      <c r="H153" s="48" t="s">
        <v>173</v>
      </c>
      <c r="I153" s="49">
        <v>0.46</v>
      </c>
    </row>
    <row r="154" spans="1:9" ht="18">
      <c r="A154" s="42">
        <f t="shared" si="12"/>
        <v>10</v>
      </c>
      <c r="B154" s="42">
        <f t="shared" si="13"/>
        <v>2</v>
      </c>
      <c r="C154" s="42">
        <f t="shared" si="14"/>
        <v>2</v>
      </c>
      <c r="D154" s="42">
        <f t="shared" si="15"/>
        <v>100202</v>
      </c>
      <c r="E154" s="42"/>
      <c r="F154" s="42"/>
      <c r="G154" s="47" t="s">
        <v>421</v>
      </c>
      <c r="H154" s="48" t="s">
        <v>175</v>
      </c>
      <c r="I154" s="49">
        <v>0.35</v>
      </c>
    </row>
    <row r="155" spans="1:9" ht="18">
      <c r="A155" s="42">
        <f>IF(E155&lt;&gt;"",A154+1,A154)</f>
        <v>11</v>
      </c>
      <c r="B155" s="42">
        <f>IF(E155&lt;&gt;"",1,IF(F155&lt;&gt;"",B154+1,B154))</f>
        <v>1</v>
      </c>
      <c r="C155" s="42">
        <f>IF(F155&lt;&gt;"",1,C154+1)</f>
        <v>1</v>
      </c>
      <c r="D155" s="42">
        <f>A155*10000+B155*100+C155</f>
        <v>110101</v>
      </c>
      <c r="E155" s="46" t="s">
        <v>176</v>
      </c>
      <c r="F155" s="50" t="s">
        <v>298</v>
      </c>
      <c r="G155" s="47" t="s">
        <v>462</v>
      </c>
      <c r="H155" s="48" t="s">
        <v>177</v>
      </c>
      <c r="I155" s="49">
        <v>0.056</v>
      </c>
    </row>
    <row r="156" spans="1:9" ht="18">
      <c r="A156" s="42">
        <f>IF(E156&lt;&gt;"",A155+1,A155)</f>
        <v>11</v>
      </c>
      <c r="B156" s="42">
        <f>IF(E156&lt;&gt;"",1,IF(F156&lt;&gt;"",B155+1,B155))</f>
        <v>1</v>
      </c>
      <c r="C156" s="42">
        <f>IF(F156&lt;&gt;"",1,C155+1)</f>
        <v>2</v>
      </c>
      <c r="D156" s="42">
        <f>A156*10000+B156*100+C156</f>
        <v>110102</v>
      </c>
      <c r="E156" s="42"/>
      <c r="F156" s="42"/>
      <c r="G156" s="47" t="s">
        <v>463</v>
      </c>
      <c r="H156" s="48" t="s">
        <v>178</v>
      </c>
      <c r="I156" s="49">
        <v>0.05</v>
      </c>
    </row>
    <row r="157" spans="1:9" ht="18">
      <c r="A157" s="42">
        <f t="shared" si="12"/>
        <v>11</v>
      </c>
      <c r="B157" s="42">
        <f t="shared" si="13"/>
        <v>1</v>
      </c>
      <c r="C157" s="42">
        <f t="shared" si="14"/>
        <v>3</v>
      </c>
      <c r="D157" s="42">
        <f t="shared" si="15"/>
        <v>110103</v>
      </c>
      <c r="E157" s="42"/>
      <c r="F157" s="42"/>
      <c r="G157" s="47" t="s">
        <v>464</v>
      </c>
      <c r="H157" s="48" t="s">
        <v>179</v>
      </c>
      <c r="I157" s="49">
        <v>0.047</v>
      </c>
    </row>
    <row r="158" spans="1:9" ht="18">
      <c r="A158" s="42">
        <f t="shared" si="12"/>
        <v>11</v>
      </c>
      <c r="B158" s="42">
        <f t="shared" si="13"/>
        <v>1</v>
      </c>
      <c r="C158" s="42">
        <f t="shared" si="14"/>
        <v>4</v>
      </c>
      <c r="D158" s="42">
        <f t="shared" si="15"/>
        <v>110104</v>
      </c>
      <c r="E158" s="42"/>
      <c r="F158" s="42"/>
      <c r="G158" s="47" t="s">
        <v>465</v>
      </c>
      <c r="H158" s="48" t="s">
        <v>180</v>
      </c>
      <c r="I158" s="49">
        <v>0.044</v>
      </c>
    </row>
    <row r="159" spans="1:9" ht="18">
      <c r="A159" s="42">
        <f t="shared" si="12"/>
        <v>11</v>
      </c>
      <c r="B159" s="42">
        <f t="shared" si="13"/>
        <v>1</v>
      </c>
      <c r="C159" s="42">
        <f t="shared" si="14"/>
        <v>5</v>
      </c>
      <c r="D159" s="42">
        <f t="shared" si="15"/>
        <v>110105</v>
      </c>
      <c r="E159" s="42"/>
      <c r="F159" s="42"/>
      <c r="G159" s="47" t="s">
        <v>466</v>
      </c>
      <c r="H159" s="48" t="s">
        <v>181</v>
      </c>
      <c r="I159" s="49">
        <v>0.042</v>
      </c>
    </row>
    <row r="160" spans="1:9" ht="18">
      <c r="A160" s="42">
        <f t="shared" si="12"/>
        <v>11</v>
      </c>
      <c r="B160" s="42">
        <f t="shared" si="13"/>
        <v>1</v>
      </c>
      <c r="C160" s="42">
        <f t="shared" si="14"/>
        <v>6</v>
      </c>
      <c r="D160" s="42">
        <f t="shared" si="15"/>
        <v>110106</v>
      </c>
      <c r="E160" s="42"/>
      <c r="F160" s="42"/>
      <c r="G160" s="47" t="s">
        <v>467</v>
      </c>
      <c r="H160" s="48" t="s">
        <v>182</v>
      </c>
      <c r="I160" s="49">
        <v>0.04</v>
      </c>
    </row>
    <row r="161" spans="1:9" ht="18">
      <c r="A161" s="42">
        <f t="shared" si="12"/>
        <v>11</v>
      </c>
      <c r="B161" s="42">
        <f t="shared" si="13"/>
        <v>1</v>
      </c>
      <c r="C161" s="42">
        <f t="shared" si="14"/>
        <v>7</v>
      </c>
      <c r="D161" s="42">
        <f t="shared" si="15"/>
        <v>110107</v>
      </c>
      <c r="E161" s="42"/>
      <c r="F161" s="42"/>
      <c r="G161" s="47" t="s">
        <v>468</v>
      </c>
      <c r="H161" s="48" t="s">
        <v>183</v>
      </c>
      <c r="I161" s="49">
        <v>0.039</v>
      </c>
    </row>
    <row r="162" spans="1:9" ht="18">
      <c r="A162" s="42">
        <f t="shared" si="12"/>
        <v>11</v>
      </c>
      <c r="B162" s="42">
        <f t="shared" si="13"/>
        <v>1</v>
      </c>
      <c r="C162" s="42">
        <f t="shared" si="14"/>
        <v>8</v>
      </c>
      <c r="D162" s="42">
        <f t="shared" si="15"/>
        <v>110108</v>
      </c>
      <c r="E162" s="42"/>
      <c r="F162" s="42"/>
      <c r="G162" s="47" t="s">
        <v>469</v>
      </c>
      <c r="H162" s="48" t="s">
        <v>184</v>
      </c>
      <c r="I162" s="49">
        <v>0.038</v>
      </c>
    </row>
    <row r="163" spans="1:9" ht="18">
      <c r="A163" s="42">
        <f>IF(E163&lt;&gt;"",A162+1,A162)</f>
        <v>11</v>
      </c>
      <c r="B163" s="42">
        <f>IF(E163&lt;&gt;"",1,IF(F163&lt;&gt;"",B162+1,B162))</f>
        <v>2</v>
      </c>
      <c r="C163" s="42">
        <f>IF(F163&lt;&gt;"",1,C162+1)</f>
        <v>1</v>
      </c>
      <c r="D163" s="42">
        <f>A163*10000+B163*100+C163</f>
        <v>110201</v>
      </c>
      <c r="E163" s="42"/>
      <c r="F163" s="50" t="s">
        <v>246</v>
      </c>
      <c r="G163" s="47" t="s">
        <v>247</v>
      </c>
      <c r="H163" s="48" t="s">
        <v>185</v>
      </c>
      <c r="I163" s="49">
        <v>0.041</v>
      </c>
    </row>
    <row r="164" spans="1:9" ht="18">
      <c r="A164" s="42">
        <f>IF(E164&lt;&gt;"",A163+1,A163)</f>
        <v>11</v>
      </c>
      <c r="B164" s="42">
        <f>IF(E164&lt;&gt;"",1,IF(F164&lt;&gt;"",B163+1,B163))</f>
        <v>2</v>
      </c>
      <c r="C164" s="42">
        <f>IF(F164&lt;&gt;"",1,C163+1)</f>
        <v>2</v>
      </c>
      <c r="D164" s="42">
        <f>A164*10000+B164*100+C164</f>
        <v>110202</v>
      </c>
      <c r="E164" s="42"/>
      <c r="F164" s="42"/>
      <c r="G164" s="47" t="s">
        <v>248</v>
      </c>
      <c r="H164" s="48" t="s">
        <v>185</v>
      </c>
      <c r="I164" s="49">
        <v>0.046</v>
      </c>
    </row>
    <row r="165" spans="1:9" ht="18">
      <c r="A165" s="42">
        <f>IF(E165&lt;&gt;"",A164+1,A164)</f>
        <v>11</v>
      </c>
      <c r="B165" s="42">
        <f>IF(E165&lt;&gt;"",1,IF(F165&lt;&gt;"",B164+1,B164))</f>
        <v>2</v>
      </c>
      <c r="C165" s="42">
        <f>IF(F165&lt;&gt;"",1,C164+1)</f>
        <v>3</v>
      </c>
      <c r="D165" s="42">
        <f>A165*10000+B165*100+C165</f>
        <v>110203</v>
      </c>
      <c r="E165" s="42"/>
      <c r="F165" s="42"/>
      <c r="G165" s="47" t="s">
        <v>502</v>
      </c>
      <c r="H165" s="48" t="s">
        <v>186</v>
      </c>
      <c r="I165" s="49">
        <v>0.035</v>
      </c>
    </row>
    <row r="166" spans="1:9" ht="18">
      <c r="A166" s="42">
        <f>IF(E166&lt;&gt;"",A165+1,A165)</f>
        <v>11</v>
      </c>
      <c r="B166" s="42">
        <f>IF(E166&lt;&gt;"",1,IF(F166&lt;&gt;"",B165+1,B165))</f>
        <v>2</v>
      </c>
      <c r="C166" s="42">
        <f>IF(F166&lt;&gt;"",1,C165+1)</f>
        <v>4</v>
      </c>
      <c r="D166" s="42">
        <f>A166*10000+B166*100+C166</f>
        <v>110204</v>
      </c>
      <c r="E166" s="42"/>
      <c r="F166" s="55"/>
      <c r="G166" s="47" t="s">
        <v>249</v>
      </c>
      <c r="H166" s="48" t="s">
        <v>186</v>
      </c>
      <c r="I166" s="49">
        <v>0.033</v>
      </c>
    </row>
    <row r="167" spans="1:9" ht="18">
      <c r="A167" s="42">
        <f aca="true" t="shared" si="20" ref="A167:A207">IF(E167&lt;&gt;"",A166+1,A166)</f>
        <v>11</v>
      </c>
      <c r="B167" s="42">
        <f aca="true" t="shared" si="21" ref="B167:B207">IF(E167&lt;&gt;"",1,IF(F167&lt;&gt;"",B166+1,B166))</f>
        <v>2</v>
      </c>
      <c r="C167" s="42">
        <f aca="true" t="shared" si="22" ref="C167:C207">IF(F167&lt;&gt;"",1,C166+1)</f>
        <v>5</v>
      </c>
      <c r="D167" s="42">
        <f aca="true" t="shared" si="23" ref="D167:D207">A167*10000+B167*100+C167</f>
        <v>110205</v>
      </c>
      <c r="E167" s="42"/>
      <c r="F167" s="42"/>
      <c r="G167" s="47" t="s">
        <v>250</v>
      </c>
      <c r="H167" s="48" t="s">
        <v>186</v>
      </c>
      <c r="I167" s="49">
        <v>0.031</v>
      </c>
    </row>
    <row r="168" spans="1:9" ht="18">
      <c r="A168" s="42">
        <f aca="true" t="shared" si="24" ref="A168:A177">IF(E168&lt;&gt;"",A167+1,A167)</f>
        <v>11</v>
      </c>
      <c r="B168" s="42">
        <f aca="true" t="shared" si="25" ref="B168:B177">IF(E168&lt;&gt;"",1,IF(F168&lt;&gt;"",B167+1,B167))</f>
        <v>3</v>
      </c>
      <c r="C168" s="42">
        <f aca="true" t="shared" si="26" ref="C168:C177">IF(F168&lt;&gt;"",1,C167+1)</f>
        <v>1</v>
      </c>
      <c r="D168" s="42">
        <f aca="true" t="shared" si="27" ref="D168:D177">A168*10000+B168*100+C168</f>
        <v>110301</v>
      </c>
      <c r="E168" s="42"/>
      <c r="F168" s="50" t="s">
        <v>503</v>
      </c>
      <c r="G168" s="47" t="s">
        <v>302</v>
      </c>
      <c r="H168" s="48" t="s">
        <v>187</v>
      </c>
      <c r="I168" s="49">
        <v>0.031</v>
      </c>
    </row>
    <row r="169" spans="1:9" ht="18">
      <c r="A169" s="42">
        <f t="shared" si="24"/>
        <v>11</v>
      </c>
      <c r="B169" s="42">
        <f t="shared" si="25"/>
        <v>3</v>
      </c>
      <c r="C169" s="42">
        <f t="shared" si="26"/>
        <v>2</v>
      </c>
      <c r="D169" s="42">
        <f t="shared" si="27"/>
        <v>110302</v>
      </c>
      <c r="E169" s="42"/>
      <c r="F169" s="42"/>
      <c r="G169" s="47" t="s">
        <v>303</v>
      </c>
      <c r="H169" s="48" t="s">
        <v>188</v>
      </c>
      <c r="I169" s="49">
        <v>0.034</v>
      </c>
    </row>
    <row r="170" spans="1:9" ht="15.75">
      <c r="A170" s="42">
        <f t="shared" si="24"/>
        <v>11</v>
      </c>
      <c r="B170" s="42">
        <f t="shared" si="25"/>
        <v>4</v>
      </c>
      <c r="C170" s="42">
        <f t="shared" si="26"/>
        <v>1</v>
      </c>
      <c r="D170" s="42">
        <f t="shared" si="27"/>
        <v>110401</v>
      </c>
      <c r="E170" s="42"/>
      <c r="F170" s="50" t="s">
        <v>251</v>
      </c>
      <c r="G170" s="47" t="s">
        <v>471</v>
      </c>
      <c r="H170" s="48" t="s">
        <v>189</v>
      </c>
      <c r="I170" s="48">
        <v>0.035</v>
      </c>
    </row>
    <row r="171" spans="1:9" ht="15" customHeight="1">
      <c r="A171" s="42">
        <f>IF(E171&lt;&gt;"",A170+1,A170)</f>
        <v>11</v>
      </c>
      <c r="B171" s="42">
        <f>IF(E171&lt;&gt;"",1,IF(F171&lt;&gt;"",B170+1,B170))</f>
        <v>4</v>
      </c>
      <c r="C171" s="42">
        <f>IF(F171&lt;&gt;"",1,C170+1)</f>
        <v>2</v>
      </c>
      <c r="D171" s="42">
        <f>A171*10000+B171*100+C171</f>
        <v>110402</v>
      </c>
      <c r="E171" s="42"/>
      <c r="F171" s="42"/>
      <c r="G171" s="47" t="s">
        <v>472</v>
      </c>
      <c r="H171" s="48" t="s">
        <v>189</v>
      </c>
      <c r="I171" s="48">
        <v>0.03</v>
      </c>
    </row>
    <row r="172" spans="1:9" ht="18">
      <c r="A172" s="42">
        <f>IF(E172&lt;&gt;"",A171+1,A171)</f>
        <v>11</v>
      </c>
      <c r="B172" s="42">
        <f>IF(E172&lt;&gt;"",1,IF(F172&lt;&gt;"",B171+1,B171))</f>
        <v>4</v>
      </c>
      <c r="C172" s="42">
        <f>IF(F172&lt;&gt;"",1,C171+1)</f>
        <v>3</v>
      </c>
      <c r="D172" s="42">
        <f>A172*10000+B172*100+C172</f>
        <v>110403</v>
      </c>
      <c r="E172" s="42"/>
      <c r="F172" s="42"/>
      <c r="G172" s="47" t="s">
        <v>268</v>
      </c>
      <c r="H172" s="48" t="s">
        <v>190</v>
      </c>
      <c r="I172" s="49">
        <v>0.041</v>
      </c>
    </row>
    <row r="173" spans="1:9" ht="18">
      <c r="A173" s="42">
        <f>IF(E173&lt;&gt;"",A172+1,A172)</f>
        <v>11</v>
      </c>
      <c r="B173" s="42">
        <f>IF(E173&lt;&gt;"",1,IF(F173&lt;&gt;"",B172+1,B172))</f>
        <v>4</v>
      </c>
      <c r="C173" s="42">
        <f>IF(F173&lt;&gt;"",1,C172+1)</f>
        <v>4</v>
      </c>
      <c r="D173" s="42">
        <f>A173*10000+B173*100+C173</f>
        <v>110404</v>
      </c>
      <c r="E173" s="42"/>
      <c r="F173" s="42"/>
      <c r="G173" s="47" t="s">
        <v>473</v>
      </c>
      <c r="H173" s="48" t="s">
        <v>191</v>
      </c>
      <c r="I173" s="49">
        <v>0.032</v>
      </c>
    </row>
    <row r="174" spans="1:9" ht="18">
      <c r="A174" s="42">
        <f>IF(E174&lt;&gt;"",A173+1,A173)</f>
        <v>11</v>
      </c>
      <c r="B174" s="42">
        <f>IF(E174&lt;&gt;"",1,IF(F174&lt;&gt;"",B173+1,B173))</f>
        <v>4</v>
      </c>
      <c r="C174" s="42">
        <f>IF(F174&lt;&gt;"",1,C173+1)</f>
        <v>5</v>
      </c>
      <c r="D174" s="42">
        <f>A174*10000+B174*100+C174</f>
        <v>110405</v>
      </c>
      <c r="E174" s="42"/>
      <c r="F174" s="42"/>
      <c r="G174" s="47" t="s">
        <v>474</v>
      </c>
      <c r="H174" s="48" t="s">
        <v>191</v>
      </c>
      <c r="I174" s="49">
        <v>0.035</v>
      </c>
    </row>
    <row r="175" spans="1:9" ht="18">
      <c r="A175" s="42">
        <f t="shared" si="24"/>
        <v>12</v>
      </c>
      <c r="B175" s="42">
        <f t="shared" si="25"/>
        <v>1</v>
      </c>
      <c r="C175" s="42">
        <f t="shared" si="26"/>
        <v>1</v>
      </c>
      <c r="D175" s="42">
        <f t="shared" si="27"/>
        <v>120101</v>
      </c>
      <c r="E175" s="46" t="s">
        <v>192</v>
      </c>
      <c r="F175" s="50" t="s">
        <v>193</v>
      </c>
      <c r="G175" s="54" t="s">
        <v>337</v>
      </c>
      <c r="H175" s="48" t="s">
        <v>194</v>
      </c>
      <c r="I175" s="49">
        <v>0.05</v>
      </c>
    </row>
    <row r="176" spans="1:9" ht="18">
      <c r="A176" s="42">
        <f t="shared" si="24"/>
        <v>12</v>
      </c>
      <c r="B176" s="42">
        <f t="shared" si="25"/>
        <v>1</v>
      </c>
      <c r="C176" s="42">
        <f t="shared" si="26"/>
        <v>2</v>
      </c>
      <c r="D176" s="42">
        <f t="shared" si="27"/>
        <v>120102</v>
      </c>
      <c r="E176" s="42"/>
      <c r="F176" s="42"/>
      <c r="G176" s="54" t="s">
        <v>338</v>
      </c>
      <c r="H176" s="48" t="s">
        <v>339</v>
      </c>
      <c r="I176" s="49">
        <v>0.044</v>
      </c>
    </row>
    <row r="177" spans="1:9" ht="18">
      <c r="A177" s="42">
        <f t="shared" si="24"/>
        <v>12</v>
      </c>
      <c r="B177" s="42">
        <f t="shared" si="25"/>
        <v>1</v>
      </c>
      <c r="C177" s="42">
        <f t="shared" si="26"/>
        <v>3</v>
      </c>
      <c r="D177" s="42">
        <f t="shared" si="27"/>
        <v>120103</v>
      </c>
      <c r="E177" s="42"/>
      <c r="F177" s="42"/>
      <c r="G177" s="54" t="s">
        <v>345</v>
      </c>
      <c r="H177" s="48" t="s">
        <v>340</v>
      </c>
      <c r="I177" s="49">
        <v>0.042</v>
      </c>
    </row>
    <row r="178" spans="1:9" ht="18">
      <c r="A178" s="42">
        <f t="shared" si="20"/>
        <v>12</v>
      </c>
      <c r="B178" s="42">
        <f t="shared" si="21"/>
        <v>1</v>
      </c>
      <c r="C178" s="42">
        <f t="shared" si="22"/>
        <v>4</v>
      </c>
      <c r="D178" s="42">
        <f t="shared" si="23"/>
        <v>120104</v>
      </c>
      <c r="E178" s="42"/>
      <c r="F178" s="42"/>
      <c r="G178" s="54" t="s">
        <v>346</v>
      </c>
      <c r="H178" s="48" t="s">
        <v>341</v>
      </c>
      <c r="I178" s="49">
        <v>0.044</v>
      </c>
    </row>
    <row r="179" spans="1:9" ht="18">
      <c r="A179" s="42">
        <f t="shared" si="20"/>
        <v>12</v>
      </c>
      <c r="B179" s="42">
        <f t="shared" si="21"/>
        <v>1</v>
      </c>
      <c r="C179" s="42">
        <f t="shared" si="22"/>
        <v>5</v>
      </c>
      <c r="D179" s="42">
        <f t="shared" si="23"/>
        <v>120105</v>
      </c>
      <c r="E179" s="42"/>
      <c r="F179" s="42"/>
      <c r="G179" s="54" t="s">
        <v>347</v>
      </c>
      <c r="H179" s="48" t="s">
        <v>342</v>
      </c>
      <c r="I179" s="49">
        <v>0.046</v>
      </c>
    </row>
    <row r="180" spans="1:9" ht="18">
      <c r="A180" s="42">
        <f t="shared" si="20"/>
        <v>12</v>
      </c>
      <c r="B180" s="42">
        <f t="shared" si="21"/>
        <v>1</v>
      </c>
      <c r="C180" s="42">
        <f t="shared" si="22"/>
        <v>6</v>
      </c>
      <c r="D180" s="42">
        <f t="shared" si="23"/>
        <v>120106</v>
      </c>
      <c r="E180" s="42"/>
      <c r="F180" s="42"/>
      <c r="G180" s="54" t="s">
        <v>348</v>
      </c>
      <c r="H180" s="48" t="s">
        <v>343</v>
      </c>
      <c r="I180" s="49">
        <v>0.047</v>
      </c>
    </row>
    <row r="181" spans="1:9" ht="18">
      <c r="A181" s="42">
        <f t="shared" si="20"/>
        <v>12</v>
      </c>
      <c r="B181" s="42">
        <f t="shared" si="21"/>
        <v>1</v>
      </c>
      <c r="C181" s="42">
        <f t="shared" si="22"/>
        <v>7</v>
      </c>
      <c r="D181" s="42">
        <f t="shared" si="23"/>
        <v>120107</v>
      </c>
      <c r="E181" s="42"/>
      <c r="F181" s="42"/>
      <c r="G181" s="54" t="s">
        <v>349</v>
      </c>
      <c r="H181" s="48" t="s">
        <v>195</v>
      </c>
      <c r="I181" s="49">
        <v>0.048</v>
      </c>
    </row>
    <row r="182" spans="1:9" ht="18">
      <c r="A182" s="42">
        <f t="shared" si="20"/>
        <v>12</v>
      </c>
      <c r="B182" s="42">
        <f t="shared" si="21"/>
        <v>2</v>
      </c>
      <c r="C182" s="42">
        <f t="shared" si="22"/>
        <v>1</v>
      </c>
      <c r="D182" s="42">
        <f t="shared" si="23"/>
        <v>120201</v>
      </c>
      <c r="E182" s="42"/>
      <c r="F182" s="50" t="s">
        <v>196</v>
      </c>
      <c r="G182" s="54" t="s">
        <v>350</v>
      </c>
      <c r="H182" s="48" t="s">
        <v>177</v>
      </c>
      <c r="I182" s="49">
        <v>0.055</v>
      </c>
    </row>
    <row r="183" spans="1:9" ht="18">
      <c r="A183" s="42">
        <f t="shared" si="20"/>
        <v>12</v>
      </c>
      <c r="B183" s="42">
        <f t="shared" si="21"/>
        <v>2</v>
      </c>
      <c r="C183" s="42">
        <f t="shared" si="22"/>
        <v>2</v>
      </c>
      <c r="D183" s="42">
        <f t="shared" si="23"/>
        <v>120202</v>
      </c>
      <c r="E183" s="42"/>
      <c r="F183" s="42"/>
      <c r="G183" s="54" t="s">
        <v>351</v>
      </c>
      <c r="H183" s="48" t="s">
        <v>344</v>
      </c>
      <c r="I183" s="49">
        <v>0.047</v>
      </c>
    </row>
    <row r="184" spans="1:9" ht="18">
      <c r="A184" s="42">
        <f t="shared" si="20"/>
        <v>12</v>
      </c>
      <c r="B184" s="42">
        <f t="shared" si="21"/>
        <v>2</v>
      </c>
      <c r="C184" s="42">
        <f t="shared" si="22"/>
        <v>3</v>
      </c>
      <c r="D184" s="42">
        <f t="shared" si="23"/>
        <v>120203</v>
      </c>
      <c r="E184" s="42"/>
      <c r="F184" s="42"/>
      <c r="G184" s="54" t="s">
        <v>352</v>
      </c>
      <c r="H184" s="48" t="s">
        <v>197</v>
      </c>
      <c r="I184" s="49">
        <v>0.044</v>
      </c>
    </row>
    <row r="185" spans="1:9" ht="18">
      <c r="A185" s="42">
        <f t="shared" si="20"/>
        <v>12</v>
      </c>
      <c r="B185" s="42">
        <f t="shared" si="21"/>
        <v>2</v>
      </c>
      <c r="C185" s="42">
        <f t="shared" si="22"/>
        <v>4</v>
      </c>
      <c r="D185" s="42">
        <f t="shared" si="23"/>
        <v>120204</v>
      </c>
      <c r="E185" s="42"/>
      <c r="F185" s="42"/>
      <c r="G185" s="54" t="s">
        <v>353</v>
      </c>
      <c r="H185" s="48" t="s">
        <v>198</v>
      </c>
      <c r="I185" s="49">
        <v>0.041</v>
      </c>
    </row>
    <row r="186" spans="1:9" ht="18">
      <c r="A186" s="42">
        <f t="shared" si="20"/>
        <v>12</v>
      </c>
      <c r="B186" s="42">
        <f t="shared" si="21"/>
        <v>2</v>
      </c>
      <c r="C186" s="42">
        <f t="shared" si="22"/>
        <v>5</v>
      </c>
      <c r="D186" s="42">
        <f t="shared" si="23"/>
        <v>120205</v>
      </c>
      <c r="E186" s="42"/>
      <c r="F186" s="42"/>
      <c r="G186" s="54" t="s">
        <v>354</v>
      </c>
      <c r="H186" s="48" t="s">
        <v>199</v>
      </c>
      <c r="I186" s="49">
        <v>0.039</v>
      </c>
    </row>
    <row r="187" spans="1:9" ht="18">
      <c r="A187" s="42">
        <f t="shared" si="20"/>
        <v>12</v>
      </c>
      <c r="B187" s="42">
        <f t="shared" si="21"/>
        <v>2</v>
      </c>
      <c r="C187" s="42">
        <f t="shared" si="22"/>
        <v>6</v>
      </c>
      <c r="D187" s="42">
        <f t="shared" si="23"/>
        <v>120206</v>
      </c>
      <c r="E187" s="42"/>
      <c r="F187" s="42"/>
      <c r="G187" s="54" t="s">
        <v>355</v>
      </c>
      <c r="H187" s="48" t="s">
        <v>200</v>
      </c>
      <c r="I187" s="49">
        <v>0.038</v>
      </c>
    </row>
    <row r="188" spans="1:9" ht="18">
      <c r="A188" s="42">
        <f t="shared" si="20"/>
        <v>12</v>
      </c>
      <c r="B188" s="42">
        <f t="shared" si="21"/>
        <v>2</v>
      </c>
      <c r="C188" s="42">
        <f t="shared" si="22"/>
        <v>7</v>
      </c>
      <c r="D188" s="42">
        <f t="shared" si="23"/>
        <v>120207</v>
      </c>
      <c r="E188" s="42"/>
      <c r="F188" s="42"/>
      <c r="G188" s="54" t="s">
        <v>356</v>
      </c>
      <c r="H188" s="48" t="s">
        <v>201</v>
      </c>
      <c r="I188" s="49">
        <v>0.039</v>
      </c>
    </row>
    <row r="189" spans="1:9" ht="18">
      <c r="A189" s="42">
        <f t="shared" si="20"/>
        <v>12</v>
      </c>
      <c r="B189" s="42">
        <f t="shared" si="21"/>
        <v>2</v>
      </c>
      <c r="C189" s="42">
        <f t="shared" si="22"/>
        <v>8</v>
      </c>
      <c r="D189" s="42">
        <f t="shared" si="23"/>
        <v>120208</v>
      </c>
      <c r="E189" s="42"/>
      <c r="F189" s="42"/>
      <c r="G189" s="54" t="s">
        <v>357</v>
      </c>
      <c r="H189" s="48" t="s">
        <v>202</v>
      </c>
      <c r="I189" s="49">
        <v>0.04</v>
      </c>
    </row>
    <row r="190" spans="1:9" ht="18">
      <c r="A190" s="42">
        <f>IF(E190&lt;&gt;"",A189+1,A189)</f>
        <v>13</v>
      </c>
      <c r="B190" s="42">
        <f>IF(E190&lt;&gt;"",1,IF(F190&lt;&gt;"",B189+1,B189))</f>
        <v>1</v>
      </c>
      <c r="C190" s="42">
        <f>IF(F190&lt;&gt;"",1,C189+1)</f>
        <v>1</v>
      </c>
      <c r="D190" s="42">
        <f>A190*10000+B190*100+C190</f>
        <v>130101</v>
      </c>
      <c r="E190" s="46" t="s">
        <v>203</v>
      </c>
      <c r="F190" s="50" t="s">
        <v>204</v>
      </c>
      <c r="G190" s="54" t="s">
        <v>422</v>
      </c>
      <c r="H190" s="48" t="s">
        <v>205</v>
      </c>
      <c r="I190" s="49">
        <v>0.7</v>
      </c>
    </row>
    <row r="191" spans="1:9" ht="18">
      <c r="A191" s="42">
        <f t="shared" si="20"/>
        <v>13</v>
      </c>
      <c r="B191" s="42">
        <f t="shared" si="21"/>
        <v>2</v>
      </c>
      <c r="C191" s="42">
        <f t="shared" si="22"/>
        <v>1</v>
      </c>
      <c r="D191" s="42">
        <f t="shared" si="23"/>
        <v>130201</v>
      </c>
      <c r="E191" s="42"/>
      <c r="F191" s="50" t="s">
        <v>206</v>
      </c>
      <c r="G191" s="54" t="s">
        <v>422</v>
      </c>
      <c r="H191" s="48" t="s">
        <v>205</v>
      </c>
      <c r="I191" s="49">
        <v>1.15</v>
      </c>
    </row>
    <row r="192" spans="1:9" ht="18">
      <c r="A192" s="42">
        <f t="shared" si="20"/>
        <v>13</v>
      </c>
      <c r="B192" s="42">
        <f t="shared" si="21"/>
        <v>3</v>
      </c>
      <c r="C192" s="42">
        <f t="shared" si="22"/>
        <v>1</v>
      </c>
      <c r="D192" s="42">
        <f t="shared" si="23"/>
        <v>130301</v>
      </c>
      <c r="E192" s="42"/>
      <c r="F192" s="50" t="s">
        <v>207</v>
      </c>
      <c r="G192" s="54" t="s">
        <v>423</v>
      </c>
      <c r="H192" s="48" t="s">
        <v>208</v>
      </c>
      <c r="I192" s="49">
        <v>0.23</v>
      </c>
    </row>
    <row r="193" spans="1:9" ht="18">
      <c r="A193" s="42">
        <f>IF(E193&lt;&gt;"",A192+1,A192)</f>
        <v>14</v>
      </c>
      <c r="B193" s="42">
        <f>IF(E193&lt;&gt;"",1,IF(F193&lt;&gt;"",B192+1,B192))</f>
        <v>1</v>
      </c>
      <c r="C193" s="42">
        <f>IF(F193&lt;&gt;"",1,C192+1)</f>
        <v>1</v>
      </c>
      <c r="D193" s="42">
        <f>A193*10000+B193*100+C193</f>
        <v>140101</v>
      </c>
      <c r="E193" s="46" t="s">
        <v>209</v>
      </c>
      <c r="F193" s="50" t="s">
        <v>210</v>
      </c>
      <c r="G193" s="54" t="s">
        <v>424</v>
      </c>
      <c r="H193" s="48">
        <v>7870</v>
      </c>
      <c r="I193" s="49" t="s">
        <v>211</v>
      </c>
    </row>
    <row r="194" spans="1:9" ht="18">
      <c r="A194" s="42">
        <f t="shared" si="20"/>
        <v>14</v>
      </c>
      <c r="B194" s="42">
        <f t="shared" si="21"/>
        <v>2</v>
      </c>
      <c r="C194" s="42">
        <f t="shared" si="22"/>
        <v>1</v>
      </c>
      <c r="D194" s="42">
        <f t="shared" si="23"/>
        <v>140201</v>
      </c>
      <c r="E194" s="42"/>
      <c r="F194" s="50" t="s">
        <v>212</v>
      </c>
      <c r="G194" s="54" t="s">
        <v>425</v>
      </c>
      <c r="H194" s="48">
        <v>7780</v>
      </c>
      <c r="I194" s="49" t="s">
        <v>213</v>
      </c>
    </row>
    <row r="195" spans="1:9" ht="18">
      <c r="A195" s="42">
        <f t="shared" si="20"/>
        <v>14</v>
      </c>
      <c r="B195" s="42">
        <f t="shared" si="21"/>
        <v>3</v>
      </c>
      <c r="C195" s="42">
        <f t="shared" si="22"/>
        <v>1</v>
      </c>
      <c r="D195" s="42">
        <f t="shared" si="23"/>
        <v>140301</v>
      </c>
      <c r="E195" s="42"/>
      <c r="F195" s="50" t="s">
        <v>214</v>
      </c>
      <c r="G195" s="54" t="s">
        <v>426</v>
      </c>
      <c r="H195" s="48">
        <v>7500</v>
      </c>
      <c r="I195" s="49" t="s">
        <v>215</v>
      </c>
    </row>
    <row r="196" spans="1:9" ht="18">
      <c r="A196" s="42">
        <f t="shared" si="20"/>
        <v>14</v>
      </c>
      <c r="B196" s="42">
        <f t="shared" si="21"/>
        <v>4</v>
      </c>
      <c r="C196" s="42">
        <f t="shared" si="22"/>
        <v>1</v>
      </c>
      <c r="D196" s="42">
        <f t="shared" si="23"/>
        <v>140401</v>
      </c>
      <c r="E196" s="42"/>
      <c r="F196" s="50" t="s">
        <v>216</v>
      </c>
      <c r="G196" s="54" t="s">
        <v>427</v>
      </c>
      <c r="H196" s="48">
        <v>2700</v>
      </c>
      <c r="I196" s="49" t="s">
        <v>217</v>
      </c>
    </row>
    <row r="197" spans="1:9" ht="18">
      <c r="A197" s="42">
        <f t="shared" si="20"/>
        <v>14</v>
      </c>
      <c r="B197" s="42">
        <f t="shared" si="21"/>
        <v>5</v>
      </c>
      <c r="C197" s="42">
        <f t="shared" si="22"/>
        <v>1</v>
      </c>
      <c r="D197" s="42">
        <f t="shared" si="23"/>
        <v>140501</v>
      </c>
      <c r="E197" s="42"/>
      <c r="F197" s="50" t="s">
        <v>218</v>
      </c>
      <c r="G197" s="54" t="s">
        <v>428</v>
      </c>
      <c r="H197" s="48">
        <v>2800</v>
      </c>
      <c r="I197" s="49" t="s">
        <v>219</v>
      </c>
    </row>
    <row r="198" spans="1:9" ht="18">
      <c r="A198" s="42">
        <f t="shared" si="20"/>
        <v>14</v>
      </c>
      <c r="B198" s="42">
        <f t="shared" si="21"/>
        <v>6</v>
      </c>
      <c r="C198" s="42">
        <f t="shared" si="22"/>
        <v>1</v>
      </c>
      <c r="D198" s="42">
        <f t="shared" si="23"/>
        <v>140601</v>
      </c>
      <c r="E198" s="42"/>
      <c r="F198" s="50" t="s">
        <v>220</v>
      </c>
      <c r="G198" s="54" t="s">
        <v>429</v>
      </c>
      <c r="H198" s="48">
        <v>8930</v>
      </c>
      <c r="I198" s="49" t="s">
        <v>221</v>
      </c>
    </row>
    <row r="199" spans="1:9" ht="18">
      <c r="A199" s="42">
        <f t="shared" si="20"/>
        <v>14</v>
      </c>
      <c r="B199" s="42">
        <f t="shared" si="21"/>
        <v>7</v>
      </c>
      <c r="C199" s="42">
        <f t="shared" si="22"/>
        <v>1</v>
      </c>
      <c r="D199" s="42">
        <f t="shared" si="23"/>
        <v>140701</v>
      </c>
      <c r="E199" s="42"/>
      <c r="F199" s="50" t="s">
        <v>222</v>
      </c>
      <c r="G199" s="54" t="s">
        <v>430</v>
      </c>
      <c r="H199" s="48">
        <v>8400</v>
      </c>
      <c r="I199" s="49" t="s">
        <v>223</v>
      </c>
    </row>
    <row r="200" spans="1:9" ht="18">
      <c r="A200" s="42">
        <f t="shared" si="20"/>
        <v>14</v>
      </c>
      <c r="B200" s="42">
        <f t="shared" si="21"/>
        <v>8</v>
      </c>
      <c r="C200" s="42">
        <f t="shared" si="22"/>
        <v>1</v>
      </c>
      <c r="D200" s="42">
        <f t="shared" si="23"/>
        <v>140801</v>
      </c>
      <c r="E200" s="42"/>
      <c r="F200" s="50" t="s">
        <v>224</v>
      </c>
      <c r="G200" s="54" t="s">
        <v>431</v>
      </c>
      <c r="H200" s="48">
        <v>11340</v>
      </c>
      <c r="I200" s="49" t="s">
        <v>225</v>
      </c>
    </row>
    <row r="201" spans="1:9" ht="18">
      <c r="A201" s="42">
        <f t="shared" si="20"/>
        <v>14</v>
      </c>
      <c r="B201" s="42">
        <f t="shared" si="21"/>
        <v>9</v>
      </c>
      <c r="C201" s="42">
        <f t="shared" si="22"/>
        <v>1</v>
      </c>
      <c r="D201" s="42">
        <f t="shared" si="23"/>
        <v>140901</v>
      </c>
      <c r="E201" s="42"/>
      <c r="F201" s="50" t="s">
        <v>226</v>
      </c>
      <c r="G201" s="54" t="s">
        <v>432</v>
      </c>
      <c r="H201" s="48">
        <v>7200</v>
      </c>
      <c r="I201" s="49" t="s">
        <v>227</v>
      </c>
    </row>
    <row r="202" spans="1:9" ht="18">
      <c r="A202" s="42">
        <f>IF(E202&lt;&gt;"",A201+1,A201)</f>
        <v>15</v>
      </c>
      <c r="B202" s="42">
        <f>IF(E202&lt;&gt;"",1,IF(F202&lt;&gt;"",B201+1,B201))</f>
        <v>1</v>
      </c>
      <c r="C202" s="42">
        <f>IF(F202&lt;&gt;"",1,C201+1)</f>
        <v>1</v>
      </c>
      <c r="D202" s="42">
        <f>A202*10000+B202*100+C202</f>
        <v>150101</v>
      </c>
      <c r="E202" s="46" t="s">
        <v>228</v>
      </c>
      <c r="F202" s="50" t="s">
        <v>229</v>
      </c>
      <c r="G202" s="54" t="s">
        <v>358</v>
      </c>
      <c r="H202" s="48" t="s">
        <v>230</v>
      </c>
      <c r="I202" s="49">
        <v>0.56</v>
      </c>
    </row>
    <row r="203" spans="1:9" ht="18">
      <c r="A203" s="42">
        <f t="shared" si="20"/>
        <v>15</v>
      </c>
      <c r="B203" s="42">
        <f t="shared" si="21"/>
        <v>1</v>
      </c>
      <c r="C203" s="42">
        <f t="shared" si="22"/>
        <v>2</v>
      </c>
      <c r="D203" s="42">
        <f t="shared" si="23"/>
        <v>150102</v>
      </c>
      <c r="E203" s="42"/>
      <c r="F203" s="50"/>
      <c r="G203" s="54" t="s">
        <v>359</v>
      </c>
      <c r="H203" s="48" t="s">
        <v>231</v>
      </c>
      <c r="I203" s="49">
        <v>0.43</v>
      </c>
    </row>
    <row r="204" spans="1:9" ht="18">
      <c r="A204" s="42">
        <f t="shared" si="20"/>
        <v>15</v>
      </c>
      <c r="B204" s="42">
        <f t="shared" si="21"/>
        <v>2</v>
      </c>
      <c r="C204" s="42">
        <f t="shared" si="22"/>
        <v>1</v>
      </c>
      <c r="D204" s="42">
        <f t="shared" si="23"/>
        <v>150201</v>
      </c>
      <c r="E204" s="42"/>
      <c r="F204" s="50" t="s">
        <v>232</v>
      </c>
      <c r="G204" s="54" t="s">
        <v>360</v>
      </c>
      <c r="H204" s="48" t="s">
        <v>233</v>
      </c>
      <c r="I204" s="49">
        <v>0.57</v>
      </c>
    </row>
    <row r="205" spans="1:9" ht="18">
      <c r="A205" s="42">
        <f t="shared" si="20"/>
        <v>15</v>
      </c>
      <c r="B205" s="42">
        <f t="shared" si="21"/>
        <v>2</v>
      </c>
      <c r="C205" s="42">
        <f t="shared" si="22"/>
        <v>2</v>
      </c>
      <c r="D205" s="42">
        <f t="shared" si="23"/>
        <v>150202</v>
      </c>
      <c r="E205" s="42"/>
      <c r="F205" s="50"/>
      <c r="G205" s="54" t="s">
        <v>361</v>
      </c>
      <c r="H205" s="48" t="s">
        <v>144</v>
      </c>
      <c r="I205" s="49">
        <v>0.4</v>
      </c>
    </row>
    <row r="206" spans="1:9" ht="18">
      <c r="A206" s="42">
        <f t="shared" si="20"/>
        <v>15</v>
      </c>
      <c r="B206" s="42">
        <f t="shared" si="21"/>
        <v>3</v>
      </c>
      <c r="C206" s="42">
        <f t="shared" si="22"/>
        <v>1</v>
      </c>
      <c r="D206" s="42">
        <f t="shared" si="23"/>
        <v>150301</v>
      </c>
      <c r="E206" s="42"/>
      <c r="F206" s="50" t="s">
        <v>234</v>
      </c>
      <c r="G206" s="54" t="s">
        <v>362</v>
      </c>
      <c r="H206" s="48" t="s">
        <v>235</v>
      </c>
      <c r="I206" s="49">
        <v>1.1</v>
      </c>
    </row>
    <row r="207" spans="1:9" ht="18">
      <c r="A207" s="42">
        <f t="shared" si="20"/>
        <v>15</v>
      </c>
      <c r="B207" s="42">
        <f t="shared" si="21"/>
        <v>4</v>
      </c>
      <c r="C207" s="42">
        <f t="shared" si="22"/>
        <v>1</v>
      </c>
      <c r="D207" s="42">
        <f t="shared" si="23"/>
        <v>150401</v>
      </c>
      <c r="E207" s="42"/>
      <c r="F207" s="50" t="s">
        <v>236</v>
      </c>
      <c r="G207" s="54" t="s">
        <v>363</v>
      </c>
      <c r="H207" s="48" t="s">
        <v>237</v>
      </c>
      <c r="I207" s="49">
        <v>0.25</v>
      </c>
    </row>
    <row r="208" spans="1:9" ht="18">
      <c r="A208" s="42">
        <f>IF(E208&lt;&gt;"",A207+1,A207)</f>
        <v>15</v>
      </c>
      <c r="B208" s="42">
        <f>IF(E208&lt;&gt;"",1,IF(F208&lt;&gt;"",B207+1,B207))</f>
        <v>5</v>
      </c>
      <c r="C208" s="42">
        <f>IF(F208&lt;&gt;"",1,C207+1)</f>
        <v>1</v>
      </c>
      <c r="D208" s="42">
        <f>A208*10000+B208*100+C208</f>
        <v>150501</v>
      </c>
      <c r="E208" s="42"/>
      <c r="F208" s="50" t="s">
        <v>238</v>
      </c>
      <c r="G208" s="54" t="s">
        <v>470</v>
      </c>
      <c r="H208" s="48" t="s">
        <v>85</v>
      </c>
      <c r="I208" s="49">
        <v>0.25</v>
      </c>
    </row>
    <row r="209" spans="1:9" ht="18">
      <c r="A209" s="42">
        <f>IF(E209&lt;&gt;"",A208+1,A208)</f>
        <v>15</v>
      </c>
      <c r="B209" s="42">
        <f>IF(E209&lt;&gt;"",1,IF(F209&lt;&gt;"",B208+1,B208))</f>
        <v>6</v>
      </c>
      <c r="C209" s="42">
        <f>IF(F209&lt;&gt;"",1,C208+1)</f>
        <v>1</v>
      </c>
      <c r="D209" s="42">
        <f>A209*10000+B209*100+C209</f>
        <v>150601</v>
      </c>
      <c r="E209" s="42"/>
      <c r="F209" s="50" t="s">
        <v>299</v>
      </c>
      <c r="G209" s="47" t="s">
        <v>365</v>
      </c>
      <c r="H209" s="48" t="s">
        <v>239</v>
      </c>
      <c r="I209" s="49">
        <v>0.3</v>
      </c>
    </row>
    <row r="210" spans="1:9" ht="18">
      <c r="A210" s="42">
        <f>IF(E210&lt;&gt;"",A209+1,A209)</f>
        <v>15</v>
      </c>
      <c r="B210" s="42">
        <f>IF(E210&lt;&gt;"",1,IF(F210&lt;&gt;"",B209+1,B209))</f>
        <v>6</v>
      </c>
      <c r="C210" s="42">
        <f>IF(F210&lt;&gt;"",1,C209+1)</f>
        <v>2</v>
      </c>
      <c r="D210" s="42">
        <f>A210*10000+B210*100+C210</f>
        <v>150602</v>
      </c>
      <c r="E210" s="42"/>
      <c r="F210" s="42"/>
      <c r="G210" s="47" t="s">
        <v>364</v>
      </c>
      <c r="H210" s="48" t="s">
        <v>240</v>
      </c>
      <c r="I210" s="49">
        <v>0.18</v>
      </c>
    </row>
    <row r="211" spans="1:9" ht="18">
      <c r="A211" s="23"/>
      <c r="B211" s="23"/>
      <c r="C211" s="23"/>
      <c r="D211" s="23"/>
      <c r="E211" s="23"/>
      <c r="F211" s="23"/>
      <c r="G211" s="24"/>
      <c r="H211" s="25"/>
      <c r="I211" s="26"/>
    </row>
    <row r="212" spans="1:9" ht="12.75">
      <c r="A212" s="22"/>
      <c r="B212" s="22"/>
      <c r="C212" s="22"/>
      <c r="D212" s="22"/>
      <c r="E212" s="22"/>
      <c r="F212" s="22"/>
      <c r="G212" s="27"/>
      <c r="H212" s="27"/>
      <c r="I212" s="27"/>
    </row>
    <row r="213" spans="1:9" ht="12.75">
      <c r="A213" s="22">
        <f>MAX(A3:A212)</f>
        <v>15</v>
      </c>
      <c r="B213" s="22">
        <f>MAX(B3:B212)</f>
        <v>21</v>
      </c>
      <c r="C213" s="22">
        <f>MAX(C3:C212)</f>
        <v>15</v>
      </c>
      <c r="D213" s="22"/>
      <c r="E213" s="22"/>
      <c r="F213" s="22"/>
      <c r="G213" s="27"/>
      <c r="H213" s="27"/>
      <c r="I213" s="27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J236"/>
  <sheetViews>
    <sheetView rightToLeft="1" zoomScale="115" zoomScaleNormal="115" zoomScalePageLayoutView="0" workbookViewId="0" topLeftCell="B1">
      <selection activeCell="H26" sqref="H26"/>
    </sheetView>
  </sheetViews>
  <sheetFormatPr defaultColWidth="9.140625" defaultRowHeight="12.75"/>
  <cols>
    <col min="1" max="1" width="3.28125" style="0" customWidth="1"/>
    <col min="2" max="2" width="3.57421875" style="0" customWidth="1"/>
    <col min="3" max="4" width="3.7109375" style="0" customWidth="1"/>
    <col min="5" max="5" width="10.00390625" style="0" customWidth="1"/>
    <col min="6" max="6" width="23.00390625" style="0" customWidth="1"/>
    <col min="7" max="7" width="29.57421875" style="0" customWidth="1"/>
    <col min="8" max="8" width="12.421875" style="78" customWidth="1"/>
    <col min="9" max="9" width="7.140625" style="1" customWidth="1"/>
    <col min="10" max="10" width="10.7109375" style="1" customWidth="1"/>
  </cols>
  <sheetData>
    <row r="1" spans="1:10" ht="12.75">
      <c r="A1" s="57"/>
      <c r="B1" s="57"/>
      <c r="C1" s="57"/>
      <c r="D1" s="57"/>
      <c r="E1" s="57"/>
      <c r="F1" s="57" t="s">
        <v>442</v>
      </c>
      <c r="G1" s="57"/>
      <c r="H1" s="73"/>
      <c r="I1" s="73"/>
      <c r="J1" s="58"/>
    </row>
    <row r="2" spans="1:10" ht="31.5">
      <c r="A2" s="57"/>
      <c r="B2" s="57"/>
      <c r="C2" s="57"/>
      <c r="D2" s="57"/>
      <c r="E2" s="57"/>
      <c r="F2" s="57"/>
      <c r="G2" s="57"/>
      <c r="H2" s="70" t="s">
        <v>546</v>
      </c>
      <c r="I2" s="70" t="s">
        <v>506</v>
      </c>
      <c r="J2" s="59" t="s">
        <v>514</v>
      </c>
    </row>
    <row r="3" spans="1:10" ht="15.75">
      <c r="A3" s="57">
        <v>0</v>
      </c>
      <c r="B3" s="57">
        <v>0</v>
      </c>
      <c r="C3" s="57">
        <v>0</v>
      </c>
      <c r="D3" s="57">
        <v>0</v>
      </c>
      <c r="E3" s="57"/>
      <c r="F3" s="57"/>
      <c r="G3" s="57"/>
      <c r="H3" s="71"/>
      <c r="I3" s="71"/>
      <c r="J3" s="60" t="s">
        <v>515</v>
      </c>
    </row>
    <row r="4" spans="1:10" ht="30.75">
      <c r="A4" s="57">
        <f>IF(F4&lt;&gt;"",A3+1,A3)</f>
        <v>1</v>
      </c>
      <c r="B4" s="57">
        <f>IF(F4&lt;&gt;"",1,IF(OR(G4=G3,G4=""),B3,B3+1))</f>
        <v>1</v>
      </c>
      <c r="C4" s="57">
        <f>IF(OR(A4&lt;&gt;A3,B4&lt;&gt;B3),1,IF(OR(H4=H3,H4=""),C3,C3+1))</f>
        <v>1</v>
      </c>
      <c r="D4" s="57">
        <f>IF(OR(A4&lt;&gt;A3,B4&lt;&gt;B3,C4&lt;&gt;C3),1,IF(OR(I4=I3,I4=""),D3,D3+1))</f>
        <v>1</v>
      </c>
      <c r="E4" s="57">
        <f>A4*1000000+B4*10000+C4*100+D4</f>
        <v>1010101</v>
      </c>
      <c r="F4" s="65" t="s">
        <v>504</v>
      </c>
      <c r="G4" s="68" t="s">
        <v>561</v>
      </c>
      <c r="H4" s="72"/>
      <c r="I4" s="72" t="s">
        <v>507</v>
      </c>
      <c r="J4" s="69">
        <v>0.11</v>
      </c>
    </row>
    <row r="5" spans="1:10" ht="15.75">
      <c r="A5" s="57">
        <f aca="true" t="shared" si="0" ref="A5:A46">IF(F5&lt;&gt;"",A4+1,A4)</f>
        <v>1</v>
      </c>
      <c r="B5" s="57">
        <f aca="true" t="shared" si="1" ref="B5:B65">IF(F5&lt;&gt;"",1,IF(OR(G5=G4,G5=""),B4,B4+1))</f>
        <v>1</v>
      </c>
      <c r="C5" s="57">
        <f aca="true" t="shared" si="2" ref="C5:C47">IF(OR(A5&lt;&gt;A4,B5&lt;&gt;B4),1,IF(OR(H5=H4,H5=""),C4,C4+1))</f>
        <v>1</v>
      </c>
      <c r="D5" s="57">
        <f aca="true" t="shared" si="3" ref="D5:D60">IF(OR(A5&lt;&gt;A4,B5&lt;&gt;B4,C5&lt;&gt;C4),1,IF(OR(I5=I4,I5=""),D4,D4+1))</f>
        <v>2</v>
      </c>
      <c r="E5" s="57">
        <f aca="true" t="shared" si="4" ref="E5:E60">A5*1000000+B5*10000+C5*100+D5</f>
        <v>1010102</v>
      </c>
      <c r="F5" s="57"/>
      <c r="G5" s="57"/>
      <c r="H5" s="72"/>
      <c r="I5" s="72" t="s">
        <v>508</v>
      </c>
      <c r="J5" s="69">
        <v>0.13</v>
      </c>
    </row>
    <row r="6" spans="1:10" ht="15.75">
      <c r="A6" s="57">
        <f t="shared" si="0"/>
        <v>1</v>
      </c>
      <c r="B6" s="57">
        <f t="shared" si="1"/>
        <v>1</v>
      </c>
      <c r="C6" s="57">
        <f t="shared" si="2"/>
        <v>1</v>
      </c>
      <c r="D6" s="57">
        <f t="shared" si="3"/>
        <v>3</v>
      </c>
      <c r="E6" s="57">
        <f t="shared" si="4"/>
        <v>1010103</v>
      </c>
      <c r="F6" s="57"/>
      <c r="G6" s="57"/>
      <c r="H6" s="72"/>
      <c r="I6" s="72" t="s">
        <v>509</v>
      </c>
      <c r="J6" s="69">
        <v>0.14</v>
      </c>
    </row>
    <row r="7" spans="1:10" ht="31.5">
      <c r="A7" s="57">
        <f t="shared" si="0"/>
        <v>1</v>
      </c>
      <c r="B7" s="57">
        <f t="shared" si="1"/>
        <v>1</v>
      </c>
      <c r="C7" s="57">
        <f t="shared" si="2"/>
        <v>1</v>
      </c>
      <c r="D7" s="57">
        <f t="shared" si="3"/>
        <v>4</v>
      </c>
      <c r="E7" s="57">
        <f t="shared" si="4"/>
        <v>1010104</v>
      </c>
      <c r="F7" s="57"/>
      <c r="G7" s="57"/>
      <c r="H7" s="72"/>
      <c r="I7" s="72" t="s">
        <v>510</v>
      </c>
      <c r="J7" s="69">
        <v>0.15</v>
      </c>
    </row>
    <row r="8" spans="1:10" ht="15.75">
      <c r="A8" s="57">
        <f t="shared" si="0"/>
        <v>1</v>
      </c>
      <c r="B8" s="57">
        <f t="shared" si="1"/>
        <v>1</v>
      </c>
      <c r="C8" s="57">
        <f t="shared" si="2"/>
        <v>1</v>
      </c>
      <c r="D8" s="57">
        <f t="shared" si="3"/>
        <v>5</v>
      </c>
      <c r="E8" s="57">
        <f t="shared" si="4"/>
        <v>1010105</v>
      </c>
      <c r="F8" s="57"/>
      <c r="G8" s="57"/>
      <c r="H8" s="72"/>
      <c r="I8" s="72" t="s">
        <v>511</v>
      </c>
      <c r="J8" s="69">
        <v>0.16</v>
      </c>
    </row>
    <row r="9" spans="1:10" ht="15.75">
      <c r="A9" s="57">
        <f t="shared" si="0"/>
        <v>1</v>
      </c>
      <c r="B9" s="57">
        <f t="shared" si="1"/>
        <v>1</v>
      </c>
      <c r="C9" s="57">
        <f t="shared" si="2"/>
        <v>1</v>
      </c>
      <c r="D9" s="57">
        <f t="shared" si="3"/>
        <v>6</v>
      </c>
      <c r="E9" s="57">
        <f t="shared" si="4"/>
        <v>1010106</v>
      </c>
      <c r="F9" s="57"/>
      <c r="G9" s="57"/>
      <c r="H9" s="72"/>
      <c r="I9" s="72" t="s">
        <v>512</v>
      </c>
      <c r="J9" s="69">
        <v>0.16</v>
      </c>
    </row>
    <row r="10" spans="1:10" ht="15.75">
      <c r="A10" s="57">
        <f>IF(F10&lt;&gt;"",A8+1,A8)</f>
        <v>1</v>
      </c>
      <c r="B10" s="57">
        <f t="shared" si="1"/>
        <v>1</v>
      </c>
      <c r="C10" s="57">
        <f t="shared" si="2"/>
        <v>1</v>
      </c>
      <c r="D10" s="57">
        <f t="shared" si="3"/>
        <v>7</v>
      </c>
      <c r="E10" s="57">
        <f t="shared" si="4"/>
        <v>1010107</v>
      </c>
      <c r="F10" s="57"/>
      <c r="G10" s="57"/>
      <c r="H10" s="72"/>
      <c r="I10" s="72" t="s">
        <v>513</v>
      </c>
      <c r="J10" s="69">
        <v>0.16</v>
      </c>
    </row>
    <row r="11" spans="1:10" ht="18">
      <c r="A11" s="57">
        <f>IF(F11&lt;&gt;"",A10+1,A10)</f>
        <v>1</v>
      </c>
      <c r="B11" s="57">
        <f t="shared" si="1"/>
        <v>2</v>
      </c>
      <c r="C11" s="57">
        <f t="shared" si="2"/>
        <v>1</v>
      </c>
      <c r="D11" s="57">
        <f t="shared" si="3"/>
        <v>1</v>
      </c>
      <c r="E11" s="57">
        <f t="shared" si="4"/>
        <v>1020101</v>
      </c>
      <c r="F11" s="57"/>
      <c r="G11" s="66" t="s">
        <v>562</v>
      </c>
      <c r="H11" s="72"/>
      <c r="I11" s="72" t="s">
        <v>507</v>
      </c>
      <c r="J11" s="69">
        <v>0.11</v>
      </c>
    </row>
    <row r="12" spans="1:10" ht="15.75">
      <c r="A12" s="57">
        <f>IF(F12&lt;&gt;"",A11+1,A11)</f>
        <v>1</v>
      </c>
      <c r="B12" s="57">
        <f t="shared" si="1"/>
        <v>2</v>
      </c>
      <c r="C12" s="57">
        <f t="shared" si="2"/>
        <v>1</v>
      </c>
      <c r="D12" s="57">
        <f t="shared" si="3"/>
        <v>2</v>
      </c>
      <c r="E12" s="57">
        <f t="shared" si="4"/>
        <v>1020102</v>
      </c>
      <c r="F12" s="57"/>
      <c r="G12" s="57"/>
      <c r="H12" s="72"/>
      <c r="I12" s="72" t="s">
        <v>508</v>
      </c>
      <c r="J12" s="69">
        <v>0.12</v>
      </c>
    </row>
    <row r="13" spans="1:10" ht="15.75">
      <c r="A13" s="57">
        <f>IF(F13&lt;&gt;"",A12+1,A12)</f>
        <v>1</v>
      </c>
      <c r="B13" s="57">
        <f t="shared" si="1"/>
        <v>2</v>
      </c>
      <c r="C13" s="57">
        <f t="shared" si="2"/>
        <v>1</v>
      </c>
      <c r="D13" s="57">
        <f t="shared" si="3"/>
        <v>3</v>
      </c>
      <c r="E13" s="57">
        <f t="shared" si="4"/>
        <v>1020103</v>
      </c>
      <c r="F13" s="57"/>
      <c r="G13" s="64"/>
      <c r="H13" s="72"/>
      <c r="I13" s="72" t="s">
        <v>509</v>
      </c>
      <c r="J13" s="69">
        <v>0.13</v>
      </c>
    </row>
    <row r="14" spans="1:10" ht="31.5">
      <c r="A14" s="57">
        <f>IF(F14&lt;&gt;"",A13+1,A13)</f>
        <v>1</v>
      </c>
      <c r="B14" s="57">
        <f t="shared" si="1"/>
        <v>2</v>
      </c>
      <c r="C14" s="57">
        <f t="shared" si="2"/>
        <v>1</v>
      </c>
      <c r="D14" s="57">
        <f t="shared" si="3"/>
        <v>4</v>
      </c>
      <c r="E14" s="57">
        <f t="shared" si="4"/>
        <v>1020104</v>
      </c>
      <c r="F14" s="57"/>
      <c r="G14" s="64"/>
      <c r="H14" s="72"/>
      <c r="I14" s="72" t="s">
        <v>510</v>
      </c>
      <c r="J14" s="69">
        <v>0.14</v>
      </c>
    </row>
    <row r="15" spans="1:10" ht="15.75">
      <c r="A15" s="57">
        <f>IF(F15&lt;&gt;"",A14+1,A14)</f>
        <v>1</v>
      </c>
      <c r="B15" s="57">
        <f t="shared" si="1"/>
        <v>2</v>
      </c>
      <c r="C15" s="57">
        <f t="shared" si="2"/>
        <v>1</v>
      </c>
      <c r="D15" s="57">
        <f t="shared" si="3"/>
        <v>5</v>
      </c>
      <c r="E15" s="57">
        <f t="shared" si="4"/>
        <v>1020105</v>
      </c>
      <c r="F15" s="57"/>
      <c r="G15" s="57"/>
      <c r="H15" s="72"/>
      <c r="I15" s="72" t="s">
        <v>511</v>
      </c>
      <c r="J15" s="69">
        <v>0.14</v>
      </c>
    </row>
    <row r="16" spans="1:10" ht="15.75">
      <c r="A16" s="57">
        <f t="shared" si="0"/>
        <v>1</v>
      </c>
      <c r="B16" s="57">
        <f t="shared" si="1"/>
        <v>2</v>
      </c>
      <c r="C16" s="57">
        <f t="shared" si="2"/>
        <v>1</v>
      </c>
      <c r="D16" s="57">
        <f t="shared" si="3"/>
        <v>6</v>
      </c>
      <c r="E16" s="57">
        <f t="shared" si="4"/>
        <v>1020106</v>
      </c>
      <c r="F16" s="57"/>
      <c r="G16" s="57"/>
      <c r="H16" s="72"/>
      <c r="I16" s="72" t="s">
        <v>512</v>
      </c>
      <c r="J16" s="69">
        <v>0.14</v>
      </c>
    </row>
    <row r="17" spans="1:10" ht="15.75">
      <c r="A17" s="57">
        <f t="shared" si="0"/>
        <v>1</v>
      </c>
      <c r="B17" s="57">
        <f t="shared" si="1"/>
        <v>2</v>
      </c>
      <c r="C17" s="57">
        <f t="shared" si="2"/>
        <v>1</v>
      </c>
      <c r="D17" s="57">
        <f t="shared" si="3"/>
        <v>7</v>
      </c>
      <c r="E17" s="57">
        <f t="shared" si="4"/>
        <v>1020107</v>
      </c>
      <c r="F17" s="57"/>
      <c r="G17" s="57"/>
      <c r="H17" s="72"/>
      <c r="I17" s="72" t="s">
        <v>513</v>
      </c>
      <c r="J17" s="69">
        <v>0.14</v>
      </c>
    </row>
    <row r="18" spans="1:10" ht="15.75" customHeight="1">
      <c r="A18" s="57">
        <f t="shared" si="0"/>
        <v>1</v>
      </c>
      <c r="B18" s="57">
        <f t="shared" si="1"/>
        <v>3</v>
      </c>
      <c r="C18" s="57">
        <f t="shared" si="2"/>
        <v>1</v>
      </c>
      <c r="D18" s="57">
        <f t="shared" si="3"/>
        <v>1</v>
      </c>
      <c r="E18" s="57">
        <f t="shared" si="4"/>
        <v>1030101</v>
      </c>
      <c r="F18" s="57"/>
      <c r="G18" s="66" t="s">
        <v>563</v>
      </c>
      <c r="H18" s="72"/>
      <c r="I18" s="72" t="s">
        <v>507</v>
      </c>
      <c r="J18" s="69">
        <v>0.12</v>
      </c>
    </row>
    <row r="19" spans="1:10" ht="15.75">
      <c r="A19" s="57">
        <f t="shared" si="0"/>
        <v>1</v>
      </c>
      <c r="B19" s="57">
        <f t="shared" si="1"/>
        <v>3</v>
      </c>
      <c r="C19" s="57">
        <f t="shared" si="2"/>
        <v>1</v>
      </c>
      <c r="D19" s="57">
        <f t="shared" si="3"/>
        <v>2</v>
      </c>
      <c r="E19" s="57">
        <f t="shared" si="4"/>
        <v>1030102</v>
      </c>
      <c r="F19" s="57"/>
      <c r="G19" s="57"/>
      <c r="H19" s="72"/>
      <c r="I19" s="72" t="s">
        <v>508</v>
      </c>
      <c r="J19" s="69">
        <v>0.13</v>
      </c>
    </row>
    <row r="20" spans="1:10" ht="15.75">
      <c r="A20" s="57">
        <f t="shared" si="0"/>
        <v>1</v>
      </c>
      <c r="B20" s="57">
        <f t="shared" si="1"/>
        <v>3</v>
      </c>
      <c r="C20" s="57">
        <f t="shared" si="2"/>
        <v>1</v>
      </c>
      <c r="D20" s="57">
        <f t="shared" si="3"/>
        <v>3</v>
      </c>
      <c r="E20" s="57">
        <f t="shared" si="4"/>
        <v>1030103</v>
      </c>
      <c r="F20" s="57"/>
      <c r="G20" s="57"/>
      <c r="H20" s="72"/>
      <c r="I20" s="72" t="s">
        <v>509</v>
      </c>
      <c r="J20" s="69">
        <v>0.14</v>
      </c>
    </row>
    <row r="21" spans="1:10" ht="31.5">
      <c r="A21" s="57">
        <f t="shared" si="0"/>
        <v>1</v>
      </c>
      <c r="B21" s="57">
        <f t="shared" si="1"/>
        <v>3</v>
      </c>
      <c r="C21" s="57">
        <f t="shared" si="2"/>
        <v>1</v>
      </c>
      <c r="D21" s="57">
        <f t="shared" si="3"/>
        <v>4</v>
      </c>
      <c r="E21" s="57">
        <f t="shared" si="4"/>
        <v>1030104</v>
      </c>
      <c r="F21" s="57"/>
      <c r="G21" s="57"/>
      <c r="H21" s="72"/>
      <c r="I21" s="72" t="s">
        <v>510</v>
      </c>
      <c r="J21" s="69">
        <v>0.15</v>
      </c>
    </row>
    <row r="22" spans="1:10" ht="15.75">
      <c r="A22" s="57">
        <f>IF(F22&lt;&gt;"",A21+1,A21)</f>
        <v>1</v>
      </c>
      <c r="B22" s="57">
        <f t="shared" si="1"/>
        <v>3</v>
      </c>
      <c r="C22" s="57">
        <f t="shared" si="2"/>
        <v>1</v>
      </c>
      <c r="D22" s="57">
        <f t="shared" si="3"/>
        <v>5</v>
      </c>
      <c r="E22" s="57">
        <f t="shared" si="4"/>
        <v>1030105</v>
      </c>
      <c r="F22" s="57"/>
      <c r="G22" s="57"/>
      <c r="H22" s="72"/>
      <c r="I22" s="72" t="s">
        <v>511</v>
      </c>
      <c r="J22" s="69">
        <v>0.16</v>
      </c>
    </row>
    <row r="23" spans="1:10" ht="15.75">
      <c r="A23" s="57">
        <f>IF(F23&lt;&gt;"",A22+1,A22)</f>
        <v>1</v>
      </c>
      <c r="B23" s="57">
        <f t="shared" si="1"/>
        <v>3</v>
      </c>
      <c r="C23" s="57">
        <f t="shared" si="2"/>
        <v>1</v>
      </c>
      <c r="D23" s="57">
        <f t="shared" si="3"/>
        <v>6</v>
      </c>
      <c r="E23" s="57">
        <f t="shared" si="4"/>
        <v>1030106</v>
      </c>
      <c r="F23" s="57"/>
      <c r="G23" s="57"/>
      <c r="H23" s="72"/>
      <c r="I23" s="72" t="s">
        <v>512</v>
      </c>
      <c r="J23" s="69">
        <v>0.18</v>
      </c>
    </row>
    <row r="24" spans="1:10" ht="15.75">
      <c r="A24" s="57">
        <f t="shared" si="0"/>
        <v>1</v>
      </c>
      <c r="B24" s="57">
        <f t="shared" si="1"/>
        <v>3</v>
      </c>
      <c r="C24" s="57">
        <f t="shared" si="2"/>
        <v>1</v>
      </c>
      <c r="D24" s="57">
        <f t="shared" si="3"/>
        <v>7</v>
      </c>
      <c r="E24" s="57">
        <f t="shared" si="4"/>
        <v>1030107</v>
      </c>
      <c r="F24" s="57"/>
      <c r="G24" s="57"/>
      <c r="H24" s="72"/>
      <c r="I24" s="72" t="s">
        <v>513</v>
      </c>
      <c r="J24" s="69">
        <v>0.2</v>
      </c>
    </row>
    <row r="25" spans="1:10" ht="18.75" customHeight="1">
      <c r="A25" s="57">
        <f t="shared" si="0"/>
        <v>2</v>
      </c>
      <c r="B25" s="57">
        <f t="shared" si="1"/>
        <v>1</v>
      </c>
      <c r="C25" s="57">
        <f t="shared" si="2"/>
        <v>1</v>
      </c>
      <c r="D25" s="57">
        <f t="shared" si="3"/>
        <v>1</v>
      </c>
      <c r="E25" s="57">
        <f t="shared" si="4"/>
        <v>2010101</v>
      </c>
      <c r="F25" s="65" t="s">
        <v>516</v>
      </c>
      <c r="G25" s="79" t="s">
        <v>519</v>
      </c>
      <c r="H25" s="137" t="s">
        <v>619</v>
      </c>
      <c r="I25" s="137">
        <v>35</v>
      </c>
      <c r="J25" s="138">
        <v>0.03</v>
      </c>
    </row>
    <row r="26" spans="1:10" ht="18">
      <c r="A26" s="57">
        <f>IF(F26&lt;&gt;"",A25+1,A25)</f>
        <v>3</v>
      </c>
      <c r="B26" s="57">
        <f t="shared" si="1"/>
        <v>1</v>
      </c>
      <c r="C26" s="57">
        <f t="shared" si="2"/>
        <v>1</v>
      </c>
      <c r="D26" s="57">
        <f t="shared" si="3"/>
        <v>1</v>
      </c>
      <c r="E26" s="57">
        <f t="shared" si="4"/>
        <v>3010101</v>
      </c>
      <c r="F26" s="65" t="s">
        <v>517</v>
      </c>
      <c r="G26" s="67" t="s">
        <v>533</v>
      </c>
      <c r="H26" s="81"/>
      <c r="I26" s="134">
        <v>55</v>
      </c>
      <c r="J26" s="135">
        <v>0.05</v>
      </c>
    </row>
    <row r="27" spans="1:10" ht="18">
      <c r="A27" s="57">
        <f>IF(F27&lt;&gt;"",A26+1,A26)</f>
        <v>3</v>
      </c>
      <c r="B27" s="57">
        <f t="shared" si="1"/>
        <v>2</v>
      </c>
      <c r="C27" s="57">
        <f t="shared" si="2"/>
        <v>1</v>
      </c>
      <c r="D27" s="57">
        <f t="shared" si="3"/>
        <v>1</v>
      </c>
      <c r="E27" s="57">
        <f t="shared" si="4"/>
        <v>3020101</v>
      </c>
      <c r="F27" s="65"/>
      <c r="G27" s="67" t="s">
        <v>519</v>
      </c>
      <c r="H27" s="81"/>
      <c r="I27" s="134">
        <v>105</v>
      </c>
      <c r="J27" s="136">
        <v>0.09</v>
      </c>
    </row>
    <row r="28" spans="1:10" ht="18">
      <c r="A28" s="57">
        <f t="shared" si="0"/>
        <v>3</v>
      </c>
      <c r="B28" s="57">
        <f t="shared" si="1"/>
        <v>3</v>
      </c>
      <c r="C28" s="57">
        <f t="shared" si="2"/>
        <v>1</v>
      </c>
      <c r="D28" s="57">
        <f t="shared" si="3"/>
        <v>1</v>
      </c>
      <c r="E28" s="57">
        <f t="shared" si="4"/>
        <v>3030101</v>
      </c>
      <c r="F28" s="57"/>
      <c r="G28" s="67" t="s">
        <v>520</v>
      </c>
      <c r="H28" s="81"/>
      <c r="I28" s="134">
        <v>220</v>
      </c>
      <c r="J28" s="136">
        <v>0.2</v>
      </c>
    </row>
    <row r="29" spans="1:10" ht="18">
      <c r="A29" s="57">
        <f>IF(F29&lt;&gt;"",A28+1,A28)</f>
        <v>3</v>
      </c>
      <c r="B29" s="57">
        <f t="shared" si="1"/>
        <v>4</v>
      </c>
      <c r="C29" s="57">
        <f t="shared" si="2"/>
        <v>1</v>
      </c>
      <c r="D29" s="57">
        <f t="shared" si="3"/>
        <v>1</v>
      </c>
      <c r="E29" s="57">
        <f t="shared" si="4"/>
        <v>3040101</v>
      </c>
      <c r="F29" s="57"/>
      <c r="G29" s="79" t="s">
        <v>521</v>
      </c>
      <c r="H29" s="81"/>
      <c r="I29" s="134">
        <v>350</v>
      </c>
      <c r="J29" s="135">
        <v>0.3</v>
      </c>
    </row>
    <row r="30" spans="1:10" ht="18">
      <c r="A30" s="57">
        <f t="shared" si="0"/>
        <v>4</v>
      </c>
      <c r="B30" s="57">
        <f t="shared" si="1"/>
        <v>1</v>
      </c>
      <c r="C30" s="57">
        <f t="shared" si="2"/>
        <v>1</v>
      </c>
      <c r="D30" s="57">
        <f t="shared" si="3"/>
        <v>1</v>
      </c>
      <c r="E30" s="57">
        <f t="shared" si="4"/>
        <v>4010101</v>
      </c>
      <c r="F30" s="65" t="s">
        <v>518</v>
      </c>
      <c r="G30" s="67" t="s">
        <v>519</v>
      </c>
      <c r="H30" s="81"/>
      <c r="I30" s="132">
        <v>105</v>
      </c>
      <c r="J30" s="133">
        <v>0.13</v>
      </c>
    </row>
    <row r="31" spans="1:10" ht="18">
      <c r="A31" s="57">
        <f t="shared" si="0"/>
        <v>4</v>
      </c>
      <c r="B31" s="57">
        <f t="shared" si="1"/>
        <v>2</v>
      </c>
      <c r="C31" s="57">
        <f t="shared" si="2"/>
        <v>1</v>
      </c>
      <c r="D31" s="57">
        <f t="shared" si="3"/>
        <v>1</v>
      </c>
      <c r="E31" s="57">
        <f t="shared" si="4"/>
        <v>4020101</v>
      </c>
      <c r="F31" s="57"/>
      <c r="G31" s="67" t="s">
        <v>520</v>
      </c>
      <c r="H31" s="81"/>
      <c r="I31" s="132">
        <v>220</v>
      </c>
      <c r="J31" s="133">
        <v>0.28</v>
      </c>
    </row>
    <row r="32" spans="1:10" ht="18">
      <c r="A32" s="57">
        <f t="shared" si="0"/>
        <v>4</v>
      </c>
      <c r="B32" s="57">
        <f t="shared" si="1"/>
        <v>3</v>
      </c>
      <c r="C32" s="57">
        <f t="shared" si="2"/>
        <v>1</v>
      </c>
      <c r="D32" s="57">
        <f t="shared" si="3"/>
        <v>1</v>
      </c>
      <c r="E32" s="57">
        <f t="shared" si="4"/>
        <v>4030101</v>
      </c>
      <c r="F32" s="57"/>
      <c r="G32" s="79" t="s">
        <v>521</v>
      </c>
      <c r="H32" s="81"/>
      <c r="I32" s="132">
        <v>350</v>
      </c>
      <c r="J32" s="133">
        <v>0.42</v>
      </c>
    </row>
    <row r="33" spans="1:10" ht="18">
      <c r="A33" s="57">
        <f t="shared" si="0"/>
        <v>5</v>
      </c>
      <c r="B33" s="57">
        <f t="shared" si="1"/>
        <v>1</v>
      </c>
      <c r="C33" s="57">
        <f t="shared" si="2"/>
        <v>1</v>
      </c>
      <c r="D33" s="57">
        <f t="shared" si="3"/>
        <v>1</v>
      </c>
      <c r="E33" s="57">
        <f t="shared" si="4"/>
        <v>5010101</v>
      </c>
      <c r="F33" s="65" t="s">
        <v>525</v>
      </c>
      <c r="G33" s="79" t="s">
        <v>522</v>
      </c>
      <c r="H33" s="81"/>
      <c r="I33" s="130">
        <v>75</v>
      </c>
      <c r="J33" s="131">
        <v>0.16</v>
      </c>
    </row>
    <row r="34" spans="1:10" ht="18">
      <c r="A34" s="57">
        <f t="shared" si="0"/>
        <v>5</v>
      </c>
      <c r="B34" s="57">
        <f t="shared" si="1"/>
        <v>1</v>
      </c>
      <c r="C34" s="57">
        <f t="shared" si="2"/>
        <v>1</v>
      </c>
      <c r="D34" s="57">
        <f t="shared" si="3"/>
        <v>2</v>
      </c>
      <c r="E34" s="57">
        <f t="shared" si="4"/>
        <v>5010102</v>
      </c>
      <c r="F34" s="57"/>
      <c r="G34" s="79"/>
      <c r="H34" s="81"/>
      <c r="I34" s="130">
        <v>105</v>
      </c>
      <c r="J34" s="131">
        <v>0.2</v>
      </c>
    </row>
    <row r="35" spans="1:10" ht="18">
      <c r="A35" s="57">
        <f t="shared" si="0"/>
        <v>5</v>
      </c>
      <c r="B35" s="57">
        <f t="shared" si="1"/>
        <v>2</v>
      </c>
      <c r="C35" s="57">
        <f t="shared" si="2"/>
        <v>1</v>
      </c>
      <c r="D35" s="57">
        <f t="shared" si="3"/>
        <v>1</v>
      </c>
      <c r="E35" s="57">
        <f t="shared" si="4"/>
        <v>5020101</v>
      </c>
      <c r="F35" s="57"/>
      <c r="G35" s="79" t="s">
        <v>524</v>
      </c>
      <c r="H35" s="81"/>
      <c r="I35" s="130">
        <v>125</v>
      </c>
      <c r="J35" s="131">
        <v>0.27</v>
      </c>
    </row>
    <row r="36" spans="1:10" ht="18">
      <c r="A36" s="57">
        <f t="shared" si="0"/>
        <v>5</v>
      </c>
      <c r="B36" s="57">
        <f t="shared" si="1"/>
        <v>2</v>
      </c>
      <c r="C36" s="57">
        <f t="shared" si="2"/>
        <v>1</v>
      </c>
      <c r="D36" s="57">
        <f t="shared" si="3"/>
        <v>2</v>
      </c>
      <c r="E36" s="57">
        <f t="shared" si="4"/>
        <v>5020102</v>
      </c>
      <c r="F36" s="57"/>
      <c r="G36" s="79"/>
      <c r="H36" s="81"/>
      <c r="I36" s="130">
        <v>150</v>
      </c>
      <c r="J36" s="131">
        <v>0.3</v>
      </c>
    </row>
    <row r="37" spans="1:10" ht="18">
      <c r="A37" s="57">
        <f t="shared" si="0"/>
        <v>5</v>
      </c>
      <c r="B37" s="57">
        <f t="shared" si="1"/>
        <v>3</v>
      </c>
      <c r="C37" s="57">
        <f t="shared" si="2"/>
        <v>1</v>
      </c>
      <c r="D37" s="57">
        <f t="shared" si="3"/>
        <v>1</v>
      </c>
      <c r="E37" s="57">
        <f t="shared" si="4"/>
        <v>5030101</v>
      </c>
      <c r="F37" s="57"/>
      <c r="G37" s="79" t="s">
        <v>523</v>
      </c>
      <c r="H37" s="81"/>
      <c r="I37" s="130">
        <v>200</v>
      </c>
      <c r="J37" s="131">
        <v>0.39</v>
      </c>
    </row>
    <row r="38" spans="1:10" ht="18">
      <c r="A38" s="57">
        <f>IF(F38&lt;&gt;"",A37+1,A37)</f>
        <v>5</v>
      </c>
      <c r="B38" s="57">
        <f t="shared" si="1"/>
        <v>3</v>
      </c>
      <c r="C38" s="57">
        <f t="shared" si="2"/>
        <v>1</v>
      </c>
      <c r="D38" s="57">
        <f t="shared" si="3"/>
        <v>2</v>
      </c>
      <c r="E38" s="57">
        <f t="shared" si="4"/>
        <v>5030102</v>
      </c>
      <c r="F38" s="57"/>
      <c r="G38" s="67"/>
      <c r="H38" s="81"/>
      <c r="I38" s="130">
        <v>400</v>
      </c>
      <c r="J38" s="131">
        <v>0.78</v>
      </c>
    </row>
    <row r="39" spans="1:10" ht="18">
      <c r="A39" s="57">
        <f>IF(F39&lt;&gt;"",A38+1,A38)</f>
        <v>6</v>
      </c>
      <c r="B39" s="57">
        <f t="shared" si="1"/>
        <v>1</v>
      </c>
      <c r="C39" s="57">
        <f t="shared" si="2"/>
        <v>1</v>
      </c>
      <c r="D39" s="57">
        <f t="shared" si="3"/>
        <v>1</v>
      </c>
      <c r="E39" s="57">
        <f t="shared" si="4"/>
        <v>6010101</v>
      </c>
      <c r="F39" s="65" t="s">
        <v>528</v>
      </c>
      <c r="G39" s="79" t="s">
        <v>526</v>
      </c>
      <c r="H39" s="81"/>
      <c r="I39" s="132">
        <v>75</v>
      </c>
      <c r="J39" s="133">
        <v>0.07</v>
      </c>
    </row>
    <row r="40" spans="1:10" ht="18">
      <c r="A40" s="57">
        <f t="shared" si="0"/>
        <v>6</v>
      </c>
      <c r="B40" s="57">
        <f t="shared" si="1"/>
        <v>1</v>
      </c>
      <c r="C40" s="57">
        <f t="shared" si="2"/>
        <v>1</v>
      </c>
      <c r="D40" s="57">
        <f t="shared" si="3"/>
        <v>2</v>
      </c>
      <c r="E40" s="57">
        <f t="shared" si="4"/>
        <v>6010102</v>
      </c>
      <c r="F40" s="57"/>
      <c r="G40" s="79"/>
      <c r="H40" s="81"/>
      <c r="I40" s="132">
        <v>105</v>
      </c>
      <c r="J40" s="133">
        <v>0.09</v>
      </c>
    </row>
    <row r="41" spans="1:10" ht="18">
      <c r="A41" s="57">
        <f>IF(F41&lt;&gt;"",A40+1,A40)</f>
        <v>6</v>
      </c>
      <c r="B41" s="57">
        <f t="shared" si="1"/>
        <v>2</v>
      </c>
      <c r="C41" s="57">
        <f t="shared" si="2"/>
        <v>1</v>
      </c>
      <c r="D41" s="57">
        <f t="shared" si="3"/>
        <v>1</v>
      </c>
      <c r="E41" s="57">
        <f t="shared" si="4"/>
        <v>6020101</v>
      </c>
      <c r="F41" s="57"/>
      <c r="G41" s="79" t="s">
        <v>522</v>
      </c>
      <c r="H41" s="81"/>
      <c r="I41" s="132">
        <v>150</v>
      </c>
      <c r="J41" s="133">
        <v>0.14</v>
      </c>
    </row>
    <row r="42" spans="1:10" ht="18">
      <c r="A42" s="57">
        <f t="shared" si="0"/>
        <v>6</v>
      </c>
      <c r="B42" s="57">
        <f t="shared" si="1"/>
        <v>2</v>
      </c>
      <c r="C42" s="57">
        <f t="shared" si="2"/>
        <v>1</v>
      </c>
      <c r="D42" s="57">
        <f t="shared" si="3"/>
        <v>2</v>
      </c>
      <c r="E42" s="57">
        <f t="shared" si="4"/>
        <v>6020102</v>
      </c>
      <c r="F42" s="57"/>
      <c r="G42" s="79"/>
      <c r="H42" s="81"/>
      <c r="I42" s="132">
        <v>200</v>
      </c>
      <c r="J42" s="133">
        <v>0.19</v>
      </c>
    </row>
    <row r="43" spans="1:10" ht="18">
      <c r="A43" s="57">
        <f t="shared" si="0"/>
        <v>6</v>
      </c>
      <c r="B43" s="57">
        <f t="shared" si="1"/>
        <v>3</v>
      </c>
      <c r="C43" s="57">
        <f t="shared" si="2"/>
        <v>1</v>
      </c>
      <c r="D43" s="57">
        <f t="shared" si="3"/>
        <v>1</v>
      </c>
      <c r="E43" s="57">
        <f t="shared" si="4"/>
        <v>6030101</v>
      </c>
      <c r="F43" s="57"/>
      <c r="G43" s="79" t="s">
        <v>527</v>
      </c>
      <c r="H43" s="81"/>
      <c r="I43" s="132">
        <v>400</v>
      </c>
      <c r="J43" s="133">
        <v>0.32</v>
      </c>
    </row>
    <row r="44" spans="1:10" ht="15.75" customHeight="1">
      <c r="A44" s="57">
        <f t="shared" si="0"/>
        <v>7</v>
      </c>
      <c r="B44" s="57">
        <f t="shared" si="1"/>
        <v>1</v>
      </c>
      <c r="C44" s="57">
        <f t="shared" si="2"/>
        <v>1</v>
      </c>
      <c r="D44" s="57">
        <f t="shared" si="3"/>
        <v>1</v>
      </c>
      <c r="E44" s="57">
        <f t="shared" si="4"/>
        <v>7010101</v>
      </c>
      <c r="F44" s="65" t="s">
        <v>529</v>
      </c>
      <c r="G44" s="18" t="s">
        <v>530</v>
      </c>
      <c r="H44" s="81"/>
      <c r="I44" s="81">
        <v>250</v>
      </c>
      <c r="J44" s="80">
        <v>0.26</v>
      </c>
    </row>
    <row r="45" spans="1:10" ht="18">
      <c r="A45" s="57">
        <f t="shared" si="0"/>
        <v>7</v>
      </c>
      <c r="B45" s="57">
        <f t="shared" si="1"/>
        <v>2</v>
      </c>
      <c r="C45" s="57">
        <f t="shared" si="2"/>
        <v>1</v>
      </c>
      <c r="D45" s="57">
        <f t="shared" si="3"/>
        <v>1</v>
      </c>
      <c r="E45" s="57">
        <f t="shared" si="4"/>
        <v>7020101</v>
      </c>
      <c r="F45" s="57"/>
      <c r="G45" s="18" t="s">
        <v>531</v>
      </c>
      <c r="H45" s="81"/>
      <c r="I45" s="81">
        <v>300</v>
      </c>
      <c r="J45" s="80">
        <v>0.35</v>
      </c>
    </row>
    <row r="46" spans="1:10" ht="32.25">
      <c r="A46" s="57">
        <f t="shared" si="0"/>
        <v>8</v>
      </c>
      <c r="B46" s="57">
        <f t="shared" si="1"/>
        <v>1</v>
      </c>
      <c r="C46" s="57">
        <f t="shared" si="2"/>
        <v>1</v>
      </c>
      <c r="D46" s="57">
        <f t="shared" si="3"/>
        <v>1</v>
      </c>
      <c r="E46" s="57">
        <f t="shared" si="4"/>
        <v>8010101</v>
      </c>
      <c r="F46" s="65" t="s">
        <v>532</v>
      </c>
      <c r="G46" s="18" t="s">
        <v>530</v>
      </c>
      <c r="H46" s="81"/>
      <c r="I46" s="81">
        <v>250</v>
      </c>
      <c r="J46" s="80">
        <v>0.15</v>
      </c>
    </row>
    <row r="47" spans="1:10" ht="18">
      <c r="A47" s="57">
        <f>IF(F47&lt;&gt;"",A46+1,A46)</f>
        <v>8</v>
      </c>
      <c r="B47" s="57">
        <f t="shared" si="1"/>
        <v>2</v>
      </c>
      <c r="C47" s="57">
        <f t="shared" si="2"/>
        <v>1</v>
      </c>
      <c r="D47" s="57">
        <f t="shared" si="3"/>
        <v>1</v>
      </c>
      <c r="E47" s="57">
        <f t="shared" si="4"/>
        <v>8020101</v>
      </c>
      <c r="F47" s="57"/>
      <c r="G47" s="18" t="s">
        <v>531</v>
      </c>
      <c r="H47" s="81"/>
      <c r="I47" s="81">
        <v>300</v>
      </c>
      <c r="J47" s="80">
        <v>0.25</v>
      </c>
    </row>
    <row r="48" spans="1:10" ht="32.25">
      <c r="A48" s="57">
        <f>IF(F48&lt;&gt;"",A47+1,A47)</f>
        <v>9</v>
      </c>
      <c r="B48" s="57">
        <f t="shared" si="1"/>
        <v>1</v>
      </c>
      <c r="C48" s="57">
        <f>IF(OR(A48&lt;&gt;A47,B48&lt;&gt;B47),1,IF(OR(H48=H47,H48=""),C47,C47+1))</f>
        <v>1</v>
      </c>
      <c r="D48" s="57">
        <f t="shared" si="3"/>
        <v>1</v>
      </c>
      <c r="E48" s="57">
        <f t="shared" si="4"/>
        <v>9010101</v>
      </c>
      <c r="F48" s="65" t="s">
        <v>547</v>
      </c>
      <c r="G48" s="11" t="s">
        <v>537</v>
      </c>
      <c r="H48" s="81" t="s">
        <v>543</v>
      </c>
      <c r="I48" s="81">
        <v>250</v>
      </c>
      <c r="J48" s="80">
        <v>0.68</v>
      </c>
    </row>
    <row r="49" spans="1:10" ht="31.5">
      <c r="A49" s="57">
        <f aca="true" t="shared" si="5" ref="A49:A65">IF(F49&lt;&gt;"",A48+1,A48)</f>
        <v>9</v>
      </c>
      <c r="B49" s="57">
        <f t="shared" si="1"/>
        <v>1</v>
      </c>
      <c r="C49" s="57">
        <f aca="true" t="shared" si="6" ref="C49:C65">IF(OR(A49&lt;&gt;A48,B49&lt;&gt;B48),1,IF(OR(H49=H48,H49=""),C48,C48+1))</f>
        <v>2</v>
      </c>
      <c r="D49" s="57">
        <f t="shared" si="3"/>
        <v>1</v>
      </c>
      <c r="E49" s="57">
        <f t="shared" si="4"/>
        <v>9010201</v>
      </c>
      <c r="F49" s="65"/>
      <c r="G49" s="11" t="s">
        <v>537</v>
      </c>
      <c r="H49" s="81" t="s">
        <v>544</v>
      </c>
      <c r="I49" s="81">
        <v>250</v>
      </c>
      <c r="J49" s="80">
        <v>0.74</v>
      </c>
    </row>
    <row r="50" spans="1:10" ht="31.5">
      <c r="A50" s="57">
        <f t="shared" si="5"/>
        <v>9</v>
      </c>
      <c r="B50" s="57">
        <f t="shared" si="1"/>
        <v>1</v>
      </c>
      <c r="C50" s="57">
        <f t="shared" si="6"/>
        <v>3</v>
      </c>
      <c r="D50" s="57">
        <f t="shared" si="3"/>
        <v>1</v>
      </c>
      <c r="E50" s="57">
        <f t="shared" si="4"/>
        <v>9010301</v>
      </c>
      <c r="F50" s="65"/>
      <c r="G50" s="11" t="s">
        <v>537</v>
      </c>
      <c r="H50" s="81" t="s">
        <v>545</v>
      </c>
      <c r="I50" s="81">
        <v>250</v>
      </c>
      <c r="J50" s="80">
        <v>0.77</v>
      </c>
    </row>
    <row r="51" spans="1:10" ht="31.5">
      <c r="A51" s="57">
        <f t="shared" si="5"/>
        <v>9</v>
      </c>
      <c r="B51" s="57">
        <f t="shared" si="1"/>
        <v>2</v>
      </c>
      <c r="C51" s="57">
        <f t="shared" si="6"/>
        <v>1</v>
      </c>
      <c r="D51" s="57">
        <f t="shared" si="3"/>
        <v>1</v>
      </c>
      <c r="E51" s="57">
        <f t="shared" si="4"/>
        <v>9020101</v>
      </c>
      <c r="F51" s="65"/>
      <c r="G51" s="11" t="s">
        <v>538</v>
      </c>
      <c r="H51" s="81" t="s">
        <v>543</v>
      </c>
      <c r="I51" s="81">
        <v>250</v>
      </c>
      <c r="J51" s="80">
        <v>0.59</v>
      </c>
    </row>
    <row r="52" spans="1:10" ht="31.5">
      <c r="A52" s="57">
        <f t="shared" si="5"/>
        <v>9</v>
      </c>
      <c r="B52" s="57">
        <f t="shared" si="1"/>
        <v>2</v>
      </c>
      <c r="C52" s="57">
        <f t="shared" si="6"/>
        <v>2</v>
      </c>
      <c r="D52" s="57">
        <f t="shared" si="3"/>
        <v>1</v>
      </c>
      <c r="E52" s="57">
        <f t="shared" si="4"/>
        <v>9020201</v>
      </c>
      <c r="F52" s="65"/>
      <c r="G52" s="11" t="s">
        <v>538</v>
      </c>
      <c r="H52" s="81" t="s">
        <v>544</v>
      </c>
      <c r="I52" s="81">
        <v>250</v>
      </c>
      <c r="J52" s="80">
        <v>0.65</v>
      </c>
    </row>
    <row r="53" spans="1:10" ht="31.5">
      <c r="A53" s="57">
        <f t="shared" si="5"/>
        <v>9</v>
      </c>
      <c r="B53" s="57">
        <f t="shared" si="1"/>
        <v>2</v>
      </c>
      <c r="C53" s="57">
        <f t="shared" si="6"/>
        <v>3</v>
      </c>
      <c r="D53" s="57">
        <f t="shared" si="3"/>
        <v>1</v>
      </c>
      <c r="E53" s="57">
        <f t="shared" si="4"/>
        <v>9020301</v>
      </c>
      <c r="F53" s="65"/>
      <c r="G53" s="11" t="s">
        <v>538</v>
      </c>
      <c r="H53" s="81" t="s">
        <v>545</v>
      </c>
      <c r="I53" s="81">
        <v>250</v>
      </c>
      <c r="J53" s="80">
        <v>0.68</v>
      </c>
    </row>
    <row r="54" spans="1:10" ht="31.5">
      <c r="A54" s="57">
        <f t="shared" si="5"/>
        <v>9</v>
      </c>
      <c r="B54" s="57">
        <f t="shared" si="1"/>
        <v>3</v>
      </c>
      <c r="C54" s="57">
        <f t="shared" si="6"/>
        <v>1</v>
      </c>
      <c r="D54" s="57">
        <f t="shared" si="3"/>
        <v>1</v>
      </c>
      <c r="E54" s="57">
        <f t="shared" si="4"/>
        <v>9030101</v>
      </c>
      <c r="F54" s="65"/>
      <c r="G54" s="11" t="s">
        <v>539</v>
      </c>
      <c r="H54" s="81" t="s">
        <v>543</v>
      </c>
      <c r="I54" s="86">
        <v>300</v>
      </c>
      <c r="J54" s="80">
        <v>0.79</v>
      </c>
    </row>
    <row r="55" spans="1:10" ht="31.5">
      <c r="A55" s="57">
        <f t="shared" si="5"/>
        <v>9</v>
      </c>
      <c r="B55" s="57">
        <f t="shared" si="1"/>
        <v>3</v>
      </c>
      <c r="C55" s="57">
        <f t="shared" si="6"/>
        <v>2</v>
      </c>
      <c r="D55" s="57">
        <f t="shared" si="3"/>
        <v>1</v>
      </c>
      <c r="E55" s="57">
        <f t="shared" si="4"/>
        <v>9030201</v>
      </c>
      <c r="F55" s="65"/>
      <c r="G55" s="11" t="s">
        <v>539</v>
      </c>
      <c r="H55" s="81" t="s">
        <v>544</v>
      </c>
      <c r="I55" s="86">
        <v>300</v>
      </c>
      <c r="J55" s="80">
        <v>0.86</v>
      </c>
    </row>
    <row r="56" spans="1:10" ht="31.5">
      <c r="A56" s="57">
        <f t="shared" si="5"/>
        <v>9</v>
      </c>
      <c r="B56" s="57">
        <f t="shared" si="1"/>
        <v>3</v>
      </c>
      <c r="C56" s="57">
        <f t="shared" si="6"/>
        <v>3</v>
      </c>
      <c r="D56" s="57">
        <f t="shared" si="3"/>
        <v>1</v>
      </c>
      <c r="E56" s="57">
        <f t="shared" si="4"/>
        <v>9030301</v>
      </c>
      <c r="F56" s="65"/>
      <c r="G56" s="11" t="s">
        <v>539</v>
      </c>
      <c r="H56" s="81" t="s">
        <v>545</v>
      </c>
      <c r="I56" s="86">
        <v>300</v>
      </c>
      <c r="J56" s="80">
        <v>0.9</v>
      </c>
    </row>
    <row r="57" spans="1:10" ht="31.5">
      <c r="A57" s="57">
        <f t="shared" si="5"/>
        <v>9</v>
      </c>
      <c r="B57" s="57">
        <f t="shared" si="1"/>
        <v>4</v>
      </c>
      <c r="C57" s="57">
        <f t="shared" si="6"/>
        <v>1</v>
      </c>
      <c r="D57" s="57">
        <f t="shared" si="3"/>
        <v>1</v>
      </c>
      <c r="E57" s="57">
        <f t="shared" si="4"/>
        <v>9040101</v>
      </c>
      <c r="F57" s="65"/>
      <c r="G57" s="11" t="s">
        <v>540</v>
      </c>
      <c r="H57" s="81" t="s">
        <v>543</v>
      </c>
      <c r="I57" s="86">
        <v>300</v>
      </c>
      <c r="J57" s="80">
        <v>0.69</v>
      </c>
    </row>
    <row r="58" spans="1:10" ht="31.5">
      <c r="A58" s="57">
        <f t="shared" si="5"/>
        <v>9</v>
      </c>
      <c r="B58" s="57">
        <f t="shared" si="1"/>
        <v>4</v>
      </c>
      <c r="C58" s="57">
        <f t="shared" si="6"/>
        <v>2</v>
      </c>
      <c r="D58" s="57">
        <f t="shared" si="3"/>
        <v>1</v>
      </c>
      <c r="E58" s="57">
        <f t="shared" si="4"/>
        <v>9040201</v>
      </c>
      <c r="F58" s="65"/>
      <c r="G58" s="11" t="s">
        <v>540</v>
      </c>
      <c r="H58" s="81" t="s">
        <v>544</v>
      </c>
      <c r="I58" s="86">
        <v>300</v>
      </c>
      <c r="J58" s="80">
        <v>0.76</v>
      </c>
    </row>
    <row r="59" spans="1:10" ht="31.5">
      <c r="A59" s="57">
        <f t="shared" si="5"/>
        <v>9</v>
      </c>
      <c r="B59" s="57">
        <f t="shared" si="1"/>
        <v>4</v>
      </c>
      <c r="C59" s="57">
        <f t="shared" si="6"/>
        <v>3</v>
      </c>
      <c r="D59" s="57">
        <f t="shared" si="3"/>
        <v>1</v>
      </c>
      <c r="E59" s="57">
        <f t="shared" si="4"/>
        <v>9040301</v>
      </c>
      <c r="F59" s="65"/>
      <c r="G59" s="11" t="s">
        <v>540</v>
      </c>
      <c r="H59" s="81" t="s">
        <v>545</v>
      </c>
      <c r="I59" s="86">
        <v>300</v>
      </c>
      <c r="J59" s="80">
        <v>0.79</v>
      </c>
    </row>
    <row r="60" spans="1:10" ht="31.5">
      <c r="A60" s="57">
        <f t="shared" si="5"/>
        <v>9</v>
      </c>
      <c r="B60" s="57">
        <f t="shared" si="1"/>
        <v>5</v>
      </c>
      <c r="C60" s="57">
        <f t="shared" si="6"/>
        <v>1</v>
      </c>
      <c r="D60" s="57">
        <f t="shared" si="3"/>
        <v>1</v>
      </c>
      <c r="E60" s="57">
        <f t="shared" si="4"/>
        <v>9050101</v>
      </c>
      <c r="F60" s="65"/>
      <c r="G60" s="11" t="s">
        <v>541</v>
      </c>
      <c r="H60" s="81" t="s">
        <v>543</v>
      </c>
      <c r="I60" s="86">
        <v>350</v>
      </c>
      <c r="J60" s="80">
        <v>0.91</v>
      </c>
    </row>
    <row r="61" spans="1:10" ht="31.5">
      <c r="A61" s="57">
        <f t="shared" si="5"/>
        <v>9</v>
      </c>
      <c r="B61" s="57">
        <f t="shared" si="1"/>
        <v>5</v>
      </c>
      <c r="C61" s="57">
        <f t="shared" si="6"/>
        <v>2</v>
      </c>
      <c r="D61" s="57">
        <f>IF(OR(A61&lt;&gt;A60,B61&lt;&gt;B60,C61&lt;&gt;C60),1,IF(OR(I61=I60,I61=""),D60,D60+1))</f>
        <v>1</v>
      </c>
      <c r="E61" s="57">
        <f>A61*1000000+B61*10000+C61*100+D61</f>
        <v>9050201</v>
      </c>
      <c r="F61" s="65"/>
      <c r="G61" s="11" t="s">
        <v>541</v>
      </c>
      <c r="H61" s="81" t="s">
        <v>544</v>
      </c>
      <c r="I61" s="86">
        <v>350</v>
      </c>
      <c r="J61" s="80">
        <v>0.99</v>
      </c>
    </row>
    <row r="62" spans="1:10" ht="31.5">
      <c r="A62" s="57">
        <f t="shared" si="5"/>
        <v>9</v>
      </c>
      <c r="B62" s="57">
        <f t="shared" si="1"/>
        <v>5</v>
      </c>
      <c r="C62" s="57">
        <f t="shared" si="6"/>
        <v>3</v>
      </c>
      <c r="D62" s="57">
        <f>IF(OR(A62&lt;&gt;A61,B62&lt;&gt;B61,C62&lt;&gt;C61),1,IF(OR(I62=I61,I62=""),D61,D61+1))</f>
        <v>1</v>
      </c>
      <c r="E62" s="57">
        <f>A62*1000000+B62*10000+C62*100+D62</f>
        <v>9050301</v>
      </c>
      <c r="F62" s="57"/>
      <c r="G62" s="11" t="s">
        <v>541</v>
      </c>
      <c r="H62" s="81" t="s">
        <v>545</v>
      </c>
      <c r="I62" s="86">
        <v>350</v>
      </c>
      <c r="J62" s="80">
        <v>1.03</v>
      </c>
    </row>
    <row r="63" spans="1:10" ht="31.5">
      <c r="A63" s="57">
        <f t="shared" si="5"/>
        <v>9</v>
      </c>
      <c r="B63" s="57">
        <f t="shared" si="1"/>
        <v>6</v>
      </c>
      <c r="C63" s="57">
        <f t="shared" si="6"/>
        <v>1</v>
      </c>
      <c r="D63" s="57">
        <f>IF(OR(A63&lt;&gt;A62,B63&lt;&gt;B62,C63&lt;&gt;C62),1,IF(OR(I63=I62,I63=""),D62,D62+1))</f>
        <v>1</v>
      </c>
      <c r="E63" s="57">
        <f>A63*1000000+B63*10000+C63*100+D63</f>
        <v>9060101</v>
      </c>
      <c r="F63" s="57"/>
      <c r="G63" s="11" t="s">
        <v>542</v>
      </c>
      <c r="H63" s="81" t="s">
        <v>543</v>
      </c>
      <c r="I63" s="86">
        <v>350</v>
      </c>
      <c r="J63" s="80">
        <v>0.79</v>
      </c>
    </row>
    <row r="64" spans="1:10" ht="31.5">
      <c r="A64" s="57">
        <f t="shared" si="5"/>
        <v>9</v>
      </c>
      <c r="B64" s="57">
        <f t="shared" si="1"/>
        <v>6</v>
      </c>
      <c r="C64" s="57">
        <f t="shared" si="6"/>
        <v>2</v>
      </c>
      <c r="D64" s="57">
        <f>IF(OR(A64&lt;&gt;A63,B64&lt;&gt;B63,C64&lt;&gt;C63),1,IF(OR(I64=I63,I64=""),D63,D63+1))</f>
        <v>1</v>
      </c>
      <c r="E64" s="57">
        <f>A64*1000000+B64*10000+C64*100+D64</f>
        <v>9060201</v>
      </c>
      <c r="F64" s="57"/>
      <c r="G64" s="11" t="s">
        <v>542</v>
      </c>
      <c r="H64" s="81" t="s">
        <v>544</v>
      </c>
      <c r="I64" s="86">
        <v>350</v>
      </c>
      <c r="J64" s="80">
        <v>0.87</v>
      </c>
    </row>
    <row r="65" spans="1:10" ht="31.5">
      <c r="A65" s="57">
        <f t="shared" si="5"/>
        <v>9</v>
      </c>
      <c r="B65" s="57">
        <f t="shared" si="1"/>
        <v>6</v>
      </c>
      <c r="C65" s="57">
        <f t="shared" si="6"/>
        <v>3</v>
      </c>
      <c r="D65" s="57">
        <f>IF(OR(A65&lt;&gt;A64,B65&lt;&gt;B64,C65&lt;&gt;C64),1,IF(OR(I65=I64,I65=""),D64,D64+1))</f>
        <v>1</v>
      </c>
      <c r="E65" s="57">
        <f>A65*1000000+B65*10000+C65*100+D65</f>
        <v>9060301</v>
      </c>
      <c r="F65" s="57"/>
      <c r="G65" s="11" t="s">
        <v>542</v>
      </c>
      <c r="H65" s="81" t="s">
        <v>545</v>
      </c>
      <c r="I65" s="86">
        <v>350</v>
      </c>
      <c r="J65" s="80">
        <v>0.91</v>
      </c>
    </row>
    <row r="66" spans="1:10" ht="32.25">
      <c r="A66" s="57">
        <f aca="true" t="shared" si="7" ref="A66:A129">IF(F66&lt;&gt;"",A65+1,A65)</f>
        <v>10</v>
      </c>
      <c r="B66" s="57">
        <f aca="true" t="shared" si="8" ref="B66:B129">IF(F66&lt;&gt;"",1,IF(OR(G66=G65,G66=""),B65,B65+1))</f>
        <v>1</v>
      </c>
      <c r="C66" s="57">
        <f aca="true" t="shared" si="9" ref="C66:C129">IF(OR(A66&lt;&gt;A65,B66&lt;&gt;B65),1,IF(OR(H66=H65,H66=""),C65,C65+1))</f>
        <v>1</v>
      </c>
      <c r="D66" s="57">
        <f aca="true" t="shared" si="10" ref="D66:D129">IF(OR(A66&lt;&gt;A65,B66&lt;&gt;B65,C66&lt;&gt;C65),1,IF(OR(I66=I65,I66=""),D65,D65+1))</f>
        <v>1</v>
      </c>
      <c r="E66" s="57">
        <f aca="true" t="shared" si="11" ref="E66:E129">A66*1000000+B66*10000+C66*100+D66</f>
        <v>10010101</v>
      </c>
      <c r="F66" s="65" t="s">
        <v>548</v>
      </c>
      <c r="G66" s="87" t="s">
        <v>549</v>
      </c>
      <c r="H66" s="88" t="s">
        <v>543</v>
      </c>
      <c r="I66" s="88">
        <v>250</v>
      </c>
      <c r="J66" s="89">
        <v>1.82</v>
      </c>
    </row>
    <row r="67" spans="1:10" ht="31.5">
      <c r="A67" s="57">
        <f t="shared" si="7"/>
        <v>10</v>
      </c>
      <c r="B67" s="57">
        <f t="shared" si="8"/>
        <v>1</v>
      </c>
      <c r="C67" s="57">
        <f t="shared" si="9"/>
        <v>2</v>
      </c>
      <c r="D67" s="57">
        <f t="shared" si="10"/>
        <v>1</v>
      </c>
      <c r="E67" s="57">
        <f t="shared" si="11"/>
        <v>10010201</v>
      </c>
      <c r="F67" s="57"/>
      <c r="G67" s="11" t="s">
        <v>549</v>
      </c>
      <c r="H67" s="81" t="s">
        <v>544</v>
      </c>
      <c r="I67" s="81">
        <v>250</v>
      </c>
      <c r="J67" s="80">
        <v>1.9</v>
      </c>
    </row>
    <row r="68" spans="1:10" ht="31.5">
      <c r="A68" s="57">
        <f t="shared" si="7"/>
        <v>10</v>
      </c>
      <c r="B68" s="57">
        <f t="shared" si="8"/>
        <v>1</v>
      </c>
      <c r="C68" s="57">
        <f t="shared" si="9"/>
        <v>3</v>
      </c>
      <c r="D68" s="57">
        <f t="shared" si="10"/>
        <v>1</v>
      </c>
      <c r="E68" s="57">
        <f t="shared" si="11"/>
        <v>10010301</v>
      </c>
      <c r="F68" s="57"/>
      <c r="G68" s="11" t="s">
        <v>549</v>
      </c>
      <c r="H68" s="81" t="s">
        <v>545</v>
      </c>
      <c r="I68" s="81">
        <v>250</v>
      </c>
      <c r="J68" s="80">
        <v>1.94</v>
      </c>
    </row>
    <row r="69" spans="1:10" ht="31.5">
      <c r="A69" s="57">
        <f t="shared" si="7"/>
        <v>10</v>
      </c>
      <c r="B69" s="57">
        <f t="shared" si="8"/>
        <v>2</v>
      </c>
      <c r="C69" s="57">
        <f t="shared" si="9"/>
        <v>1</v>
      </c>
      <c r="D69" s="57">
        <f t="shared" si="10"/>
        <v>1</v>
      </c>
      <c r="E69" s="57">
        <f t="shared" si="11"/>
        <v>10020101</v>
      </c>
      <c r="F69" s="57"/>
      <c r="G69" s="11" t="s">
        <v>550</v>
      </c>
      <c r="H69" s="81" t="s">
        <v>543</v>
      </c>
      <c r="I69" s="81">
        <v>250</v>
      </c>
      <c r="J69" s="80">
        <v>1.72</v>
      </c>
    </row>
    <row r="70" spans="1:10" ht="31.5">
      <c r="A70" s="57">
        <f t="shared" si="7"/>
        <v>10</v>
      </c>
      <c r="B70" s="57">
        <f t="shared" si="8"/>
        <v>2</v>
      </c>
      <c r="C70" s="57">
        <f t="shared" si="9"/>
        <v>2</v>
      </c>
      <c r="D70" s="57">
        <f t="shared" si="10"/>
        <v>1</v>
      </c>
      <c r="E70" s="57">
        <f t="shared" si="11"/>
        <v>10020201</v>
      </c>
      <c r="F70" s="57"/>
      <c r="G70" s="11" t="s">
        <v>550</v>
      </c>
      <c r="H70" s="81" t="s">
        <v>544</v>
      </c>
      <c r="I70" s="81">
        <v>250</v>
      </c>
      <c r="J70" s="80">
        <v>1.8</v>
      </c>
    </row>
    <row r="71" spans="1:10" ht="31.5">
      <c r="A71" s="57">
        <f t="shared" si="7"/>
        <v>10</v>
      </c>
      <c r="B71" s="57">
        <f t="shared" si="8"/>
        <v>2</v>
      </c>
      <c r="C71" s="57">
        <f t="shared" si="9"/>
        <v>3</v>
      </c>
      <c r="D71" s="57">
        <f t="shared" si="10"/>
        <v>1</v>
      </c>
      <c r="E71" s="57">
        <f t="shared" si="11"/>
        <v>10020301</v>
      </c>
      <c r="F71" s="57"/>
      <c r="G71" s="11" t="s">
        <v>550</v>
      </c>
      <c r="H71" s="81" t="s">
        <v>545</v>
      </c>
      <c r="I71" s="81">
        <v>250</v>
      </c>
      <c r="J71" s="80">
        <v>1.84</v>
      </c>
    </row>
    <row r="72" spans="1:10" ht="31.5">
      <c r="A72" s="57">
        <f t="shared" si="7"/>
        <v>10</v>
      </c>
      <c r="B72" s="57">
        <f t="shared" si="8"/>
        <v>3</v>
      </c>
      <c r="C72" s="57">
        <f t="shared" si="9"/>
        <v>1</v>
      </c>
      <c r="D72" s="57">
        <f t="shared" si="10"/>
        <v>1</v>
      </c>
      <c r="E72" s="57">
        <f t="shared" si="11"/>
        <v>10030101</v>
      </c>
      <c r="F72" s="65"/>
      <c r="G72" s="87" t="s">
        <v>551</v>
      </c>
      <c r="H72" s="88" t="s">
        <v>543</v>
      </c>
      <c r="I72" s="88">
        <v>250</v>
      </c>
      <c r="J72" s="89">
        <v>1.94</v>
      </c>
    </row>
    <row r="73" spans="1:10" ht="31.5">
      <c r="A73" s="57">
        <f t="shared" si="7"/>
        <v>10</v>
      </c>
      <c r="B73" s="57">
        <f t="shared" si="8"/>
        <v>3</v>
      </c>
      <c r="C73" s="57">
        <f t="shared" si="9"/>
        <v>2</v>
      </c>
      <c r="D73" s="57">
        <f t="shared" si="10"/>
        <v>1</v>
      </c>
      <c r="E73" s="57">
        <f t="shared" si="11"/>
        <v>10030201</v>
      </c>
      <c r="F73" s="57"/>
      <c r="G73" s="11" t="s">
        <v>551</v>
      </c>
      <c r="H73" s="81" t="s">
        <v>544</v>
      </c>
      <c r="I73" s="81">
        <v>250</v>
      </c>
      <c r="J73" s="80">
        <v>2.03</v>
      </c>
    </row>
    <row r="74" spans="1:10" ht="31.5">
      <c r="A74" s="57">
        <f t="shared" si="7"/>
        <v>10</v>
      </c>
      <c r="B74" s="57">
        <f t="shared" si="8"/>
        <v>3</v>
      </c>
      <c r="C74" s="57">
        <f t="shared" si="9"/>
        <v>3</v>
      </c>
      <c r="D74" s="57">
        <f t="shared" si="10"/>
        <v>1</v>
      </c>
      <c r="E74" s="57">
        <f t="shared" si="11"/>
        <v>10030301</v>
      </c>
      <c r="F74" s="57"/>
      <c r="G74" s="11" t="s">
        <v>551</v>
      </c>
      <c r="H74" s="81" t="s">
        <v>545</v>
      </c>
      <c r="I74" s="81">
        <v>250</v>
      </c>
      <c r="J74" s="80">
        <v>2.08</v>
      </c>
    </row>
    <row r="75" spans="1:10" ht="31.5">
      <c r="A75" s="57">
        <f t="shared" si="7"/>
        <v>10</v>
      </c>
      <c r="B75" s="57">
        <f t="shared" si="8"/>
        <v>4</v>
      </c>
      <c r="C75" s="57">
        <f t="shared" si="9"/>
        <v>1</v>
      </c>
      <c r="D75" s="57">
        <f t="shared" si="10"/>
        <v>1</v>
      </c>
      <c r="E75" s="57">
        <f t="shared" si="11"/>
        <v>10040101</v>
      </c>
      <c r="F75" s="57"/>
      <c r="G75" s="11" t="s">
        <v>553</v>
      </c>
      <c r="H75" s="81" t="s">
        <v>543</v>
      </c>
      <c r="I75" s="81">
        <v>250</v>
      </c>
      <c r="J75" s="80">
        <v>1.82</v>
      </c>
    </row>
    <row r="76" spans="1:10" ht="31.5">
      <c r="A76" s="57">
        <f t="shared" si="7"/>
        <v>10</v>
      </c>
      <c r="B76" s="57">
        <f t="shared" si="8"/>
        <v>4</v>
      </c>
      <c r="C76" s="57">
        <f t="shared" si="9"/>
        <v>2</v>
      </c>
      <c r="D76" s="57">
        <f t="shared" si="10"/>
        <v>1</v>
      </c>
      <c r="E76" s="57">
        <f t="shared" si="11"/>
        <v>10040201</v>
      </c>
      <c r="F76" s="57"/>
      <c r="G76" s="11" t="s">
        <v>553</v>
      </c>
      <c r="H76" s="81" t="s">
        <v>544</v>
      </c>
      <c r="I76" s="81">
        <v>250</v>
      </c>
      <c r="J76" s="80">
        <v>1.89</v>
      </c>
    </row>
    <row r="77" spans="1:10" ht="31.5">
      <c r="A77" s="57">
        <f t="shared" si="7"/>
        <v>10</v>
      </c>
      <c r="B77" s="57">
        <f t="shared" si="8"/>
        <v>4</v>
      </c>
      <c r="C77" s="57">
        <f t="shared" si="9"/>
        <v>3</v>
      </c>
      <c r="D77" s="57">
        <f t="shared" si="10"/>
        <v>1</v>
      </c>
      <c r="E77" s="57">
        <f t="shared" si="11"/>
        <v>10040301</v>
      </c>
      <c r="F77" s="57"/>
      <c r="G77" s="11" t="s">
        <v>553</v>
      </c>
      <c r="H77" s="81" t="s">
        <v>545</v>
      </c>
      <c r="I77" s="81">
        <v>250</v>
      </c>
      <c r="J77" s="80">
        <v>1.93</v>
      </c>
    </row>
    <row r="78" spans="1:10" ht="31.5">
      <c r="A78" s="57">
        <f t="shared" si="7"/>
        <v>10</v>
      </c>
      <c r="B78" s="57">
        <f t="shared" si="8"/>
        <v>5</v>
      </c>
      <c r="C78" s="57">
        <f t="shared" si="9"/>
        <v>1</v>
      </c>
      <c r="D78" s="57">
        <f t="shared" si="10"/>
        <v>1</v>
      </c>
      <c r="E78" s="57">
        <f t="shared" si="11"/>
        <v>10050101</v>
      </c>
      <c r="F78" s="65"/>
      <c r="G78" s="87" t="s">
        <v>552</v>
      </c>
      <c r="H78" s="88" t="s">
        <v>543</v>
      </c>
      <c r="I78" s="88">
        <v>250</v>
      </c>
      <c r="J78" s="89">
        <v>2</v>
      </c>
    </row>
    <row r="79" spans="1:10" ht="31.5">
      <c r="A79" s="57">
        <f t="shared" si="7"/>
        <v>10</v>
      </c>
      <c r="B79" s="57">
        <f t="shared" si="8"/>
        <v>5</v>
      </c>
      <c r="C79" s="57">
        <f t="shared" si="9"/>
        <v>2</v>
      </c>
      <c r="D79" s="57">
        <f t="shared" si="10"/>
        <v>1</v>
      </c>
      <c r="E79" s="57">
        <f t="shared" si="11"/>
        <v>10050201</v>
      </c>
      <c r="F79" s="57"/>
      <c r="G79" s="11" t="s">
        <v>552</v>
      </c>
      <c r="H79" s="81" t="s">
        <v>544</v>
      </c>
      <c r="I79" s="81">
        <v>250</v>
      </c>
      <c r="J79" s="80">
        <v>2.11</v>
      </c>
    </row>
    <row r="80" spans="1:10" ht="31.5">
      <c r="A80" s="57">
        <f t="shared" si="7"/>
        <v>10</v>
      </c>
      <c r="B80" s="57">
        <f t="shared" si="8"/>
        <v>5</v>
      </c>
      <c r="C80" s="57">
        <f t="shared" si="9"/>
        <v>3</v>
      </c>
      <c r="D80" s="57">
        <f t="shared" si="10"/>
        <v>1</v>
      </c>
      <c r="E80" s="57">
        <f t="shared" si="11"/>
        <v>10050301</v>
      </c>
      <c r="F80" s="57"/>
      <c r="G80" s="11" t="s">
        <v>552</v>
      </c>
      <c r="H80" s="81" t="s">
        <v>545</v>
      </c>
      <c r="I80" s="81">
        <v>250</v>
      </c>
      <c r="J80" s="80">
        <v>2.16</v>
      </c>
    </row>
    <row r="81" spans="1:10" ht="31.5">
      <c r="A81" s="57">
        <f t="shared" si="7"/>
        <v>10</v>
      </c>
      <c r="B81" s="57">
        <f t="shared" si="8"/>
        <v>6</v>
      </c>
      <c r="C81" s="57">
        <f t="shared" si="9"/>
        <v>1</v>
      </c>
      <c r="D81" s="57">
        <f t="shared" si="10"/>
        <v>1</v>
      </c>
      <c r="E81" s="57">
        <f t="shared" si="11"/>
        <v>10060101</v>
      </c>
      <c r="F81" s="57"/>
      <c r="G81" s="11" t="s">
        <v>554</v>
      </c>
      <c r="H81" s="81" t="s">
        <v>543</v>
      </c>
      <c r="I81" s="81">
        <v>250</v>
      </c>
      <c r="J81" s="80">
        <v>1.88</v>
      </c>
    </row>
    <row r="82" spans="1:10" ht="31.5">
      <c r="A82" s="57">
        <f t="shared" si="7"/>
        <v>10</v>
      </c>
      <c r="B82" s="57">
        <f t="shared" si="8"/>
        <v>6</v>
      </c>
      <c r="C82" s="57">
        <f t="shared" si="9"/>
        <v>2</v>
      </c>
      <c r="D82" s="57">
        <f t="shared" si="10"/>
        <v>1</v>
      </c>
      <c r="E82" s="57">
        <f t="shared" si="11"/>
        <v>10060201</v>
      </c>
      <c r="F82" s="57"/>
      <c r="G82" s="11" t="s">
        <v>554</v>
      </c>
      <c r="H82" s="81" t="s">
        <v>544</v>
      </c>
      <c r="I82" s="81">
        <v>250</v>
      </c>
      <c r="J82" s="80">
        <v>1.98</v>
      </c>
    </row>
    <row r="83" spans="1:10" ht="31.5">
      <c r="A83" s="57">
        <f t="shared" si="7"/>
        <v>10</v>
      </c>
      <c r="B83" s="57">
        <f t="shared" si="8"/>
        <v>6</v>
      </c>
      <c r="C83" s="57">
        <f t="shared" si="9"/>
        <v>3</v>
      </c>
      <c r="D83" s="57">
        <f t="shared" si="10"/>
        <v>1</v>
      </c>
      <c r="E83" s="57">
        <f t="shared" si="11"/>
        <v>10060301</v>
      </c>
      <c r="F83" s="57"/>
      <c r="G83" s="11" t="s">
        <v>554</v>
      </c>
      <c r="H83" s="81" t="s">
        <v>545</v>
      </c>
      <c r="I83" s="81">
        <v>250</v>
      </c>
      <c r="J83" s="80">
        <v>2.04</v>
      </c>
    </row>
    <row r="84" spans="1:10" ht="31.5">
      <c r="A84" s="57">
        <f t="shared" si="7"/>
        <v>10</v>
      </c>
      <c r="B84" s="57">
        <f t="shared" si="8"/>
        <v>7</v>
      </c>
      <c r="C84" s="57">
        <f t="shared" si="9"/>
        <v>1</v>
      </c>
      <c r="D84" s="57">
        <f t="shared" si="10"/>
        <v>1</v>
      </c>
      <c r="E84" s="57">
        <f t="shared" si="11"/>
        <v>10070101</v>
      </c>
      <c r="F84" s="65"/>
      <c r="G84" s="87" t="s">
        <v>537</v>
      </c>
      <c r="H84" s="88" t="s">
        <v>543</v>
      </c>
      <c r="I84" s="88">
        <v>250</v>
      </c>
      <c r="J84" s="89">
        <v>2.08</v>
      </c>
    </row>
    <row r="85" spans="1:10" ht="31.5">
      <c r="A85" s="57">
        <f t="shared" si="7"/>
        <v>10</v>
      </c>
      <c r="B85" s="57">
        <f t="shared" si="8"/>
        <v>7</v>
      </c>
      <c r="C85" s="57">
        <f t="shared" si="9"/>
        <v>2</v>
      </c>
      <c r="D85" s="57">
        <f t="shared" si="10"/>
        <v>1</v>
      </c>
      <c r="E85" s="57">
        <f t="shared" si="11"/>
        <v>10070201</v>
      </c>
      <c r="F85" s="57"/>
      <c r="G85" s="11" t="s">
        <v>537</v>
      </c>
      <c r="H85" s="81" t="s">
        <v>544</v>
      </c>
      <c r="I85" s="81">
        <v>250</v>
      </c>
      <c r="J85" s="80">
        <v>2.19</v>
      </c>
    </row>
    <row r="86" spans="1:10" ht="31.5">
      <c r="A86" s="57">
        <f t="shared" si="7"/>
        <v>10</v>
      </c>
      <c r="B86" s="57">
        <f t="shared" si="8"/>
        <v>7</v>
      </c>
      <c r="C86" s="57">
        <f t="shared" si="9"/>
        <v>3</v>
      </c>
      <c r="D86" s="57">
        <f t="shared" si="10"/>
        <v>1</v>
      </c>
      <c r="E86" s="57">
        <f t="shared" si="11"/>
        <v>10070301</v>
      </c>
      <c r="F86" s="57"/>
      <c r="G86" s="11" t="s">
        <v>537</v>
      </c>
      <c r="H86" s="81" t="s">
        <v>545</v>
      </c>
      <c r="I86" s="81">
        <v>250</v>
      </c>
      <c r="J86" s="80">
        <v>2.26</v>
      </c>
    </row>
    <row r="87" spans="1:10" ht="31.5">
      <c r="A87" s="57">
        <f t="shared" si="7"/>
        <v>10</v>
      </c>
      <c r="B87" s="57">
        <f t="shared" si="8"/>
        <v>8</v>
      </c>
      <c r="C87" s="57">
        <f t="shared" si="9"/>
        <v>1</v>
      </c>
      <c r="D87" s="57">
        <f t="shared" si="10"/>
        <v>1</v>
      </c>
      <c r="E87" s="57">
        <f t="shared" si="11"/>
        <v>10080101</v>
      </c>
      <c r="F87" s="57"/>
      <c r="G87" s="11" t="s">
        <v>538</v>
      </c>
      <c r="H87" s="81" t="s">
        <v>543</v>
      </c>
      <c r="I87" s="81">
        <v>250</v>
      </c>
      <c r="J87" s="80">
        <v>1.95</v>
      </c>
    </row>
    <row r="88" spans="1:10" ht="31.5">
      <c r="A88" s="57">
        <f t="shared" si="7"/>
        <v>10</v>
      </c>
      <c r="B88" s="57">
        <f t="shared" si="8"/>
        <v>8</v>
      </c>
      <c r="C88" s="57">
        <f t="shared" si="9"/>
        <v>2</v>
      </c>
      <c r="D88" s="57">
        <f t="shared" si="10"/>
        <v>1</v>
      </c>
      <c r="E88" s="57">
        <f t="shared" si="11"/>
        <v>10080201</v>
      </c>
      <c r="F88" s="57"/>
      <c r="G88" s="11" t="s">
        <v>538</v>
      </c>
      <c r="H88" s="81" t="s">
        <v>544</v>
      </c>
      <c r="I88" s="81">
        <v>250</v>
      </c>
      <c r="J88" s="80">
        <v>2.06</v>
      </c>
    </row>
    <row r="89" spans="1:10" ht="31.5">
      <c r="A89" s="57">
        <f t="shared" si="7"/>
        <v>10</v>
      </c>
      <c r="B89" s="57">
        <f t="shared" si="8"/>
        <v>8</v>
      </c>
      <c r="C89" s="57">
        <f t="shared" si="9"/>
        <v>3</v>
      </c>
      <c r="D89" s="57">
        <f t="shared" si="10"/>
        <v>1</v>
      </c>
      <c r="E89" s="57">
        <f t="shared" si="11"/>
        <v>10080301</v>
      </c>
      <c r="F89" s="57"/>
      <c r="G89" s="11" t="s">
        <v>538</v>
      </c>
      <c r="H89" s="81" t="s">
        <v>545</v>
      </c>
      <c r="I89" s="81">
        <v>250</v>
      </c>
      <c r="J89" s="80">
        <v>2.12</v>
      </c>
    </row>
    <row r="90" spans="1:10" ht="31.5">
      <c r="A90" s="57">
        <f t="shared" si="7"/>
        <v>10</v>
      </c>
      <c r="B90" s="57">
        <f t="shared" si="8"/>
        <v>9</v>
      </c>
      <c r="C90" s="57">
        <f t="shared" si="9"/>
        <v>1</v>
      </c>
      <c r="D90" s="57">
        <f t="shared" si="10"/>
        <v>1</v>
      </c>
      <c r="E90" s="57">
        <f t="shared" si="11"/>
        <v>10090101</v>
      </c>
      <c r="F90" s="57"/>
      <c r="G90" s="87" t="s">
        <v>539</v>
      </c>
      <c r="H90" s="88" t="s">
        <v>543</v>
      </c>
      <c r="I90" s="90">
        <v>300</v>
      </c>
      <c r="J90" s="89">
        <v>2.25</v>
      </c>
    </row>
    <row r="91" spans="1:10" ht="31.5">
      <c r="A91" s="57">
        <f t="shared" si="7"/>
        <v>10</v>
      </c>
      <c r="B91" s="57">
        <f t="shared" si="8"/>
        <v>9</v>
      </c>
      <c r="C91" s="57">
        <f t="shared" si="9"/>
        <v>2</v>
      </c>
      <c r="D91" s="57">
        <f t="shared" si="10"/>
        <v>1</v>
      </c>
      <c r="E91" s="57">
        <f t="shared" si="11"/>
        <v>10090201</v>
      </c>
      <c r="F91" s="57"/>
      <c r="G91" s="11" t="s">
        <v>539</v>
      </c>
      <c r="H91" s="81" t="s">
        <v>544</v>
      </c>
      <c r="I91" s="86">
        <v>300</v>
      </c>
      <c r="J91" s="80">
        <v>2.37</v>
      </c>
    </row>
    <row r="92" spans="1:10" ht="31.5">
      <c r="A92" s="57">
        <f t="shared" si="7"/>
        <v>10</v>
      </c>
      <c r="B92" s="57">
        <f t="shared" si="8"/>
        <v>9</v>
      </c>
      <c r="C92" s="57">
        <f t="shared" si="9"/>
        <v>3</v>
      </c>
      <c r="D92" s="57">
        <f t="shared" si="10"/>
        <v>1</v>
      </c>
      <c r="E92" s="57">
        <f t="shared" si="11"/>
        <v>10090301</v>
      </c>
      <c r="F92" s="57"/>
      <c r="G92" s="11" t="s">
        <v>539</v>
      </c>
      <c r="H92" s="81" t="s">
        <v>545</v>
      </c>
      <c r="I92" s="86">
        <v>300</v>
      </c>
      <c r="J92" s="80">
        <v>2.45</v>
      </c>
    </row>
    <row r="93" spans="1:10" ht="31.5">
      <c r="A93" s="57">
        <f t="shared" si="7"/>
        <v>10</v>
      </c>
      <c r="B93" s="57">
        <f t="shared" si="8"/>
        <v>10</v>
      </c>
      <c r="C93" s="57">
        <f t="shared" si="9"/>
        <v>1</v>
      </c>
      <c r="D93" s="57">
        <f t="shared" si="10"/>
        <v>1</v>
      </c>
      <c r="E93" s="57">
        <f t="shared" si="11"/>
        <v>10100101</v>
      </c>
      <c r="F93" s="57"/>
      <c r="G93" s="11" t="s">
        <v>540</v>
      </c>
      <c r="H93" s="81" t="s">
        <v>543</v>
      </c>
      <c r="I93" s="86">
        <v>300</v>
      </c>
      <c r="J93" s="80">
        <v>2.11</v>
      </c>
    </row>
    <row r="94" spans="1:10" ht="31.5">
      <c r="A94" s="57">
        <f t="shared" si="7"/>
        <v>10</v>
      </c>
      <c r="B94" s="57">
        <f t="shared" si="8"/>
        <v>10</v>
      </c>
      <c r="C94" s="57">
        <f t="shared" si="9"/>
        <v>2</v>
      </c>
      <c r="D94" s="57">
        <f t="shared" si="10"/>
        <v>1</v>
      </c>
      <c r="E94" s="57">
        <f t="shared" si="11"/>
        <v>10100201</v>
      </c>
      <c r="F94" s="57"/>
      <c r="G94" s="11" t="s">
        <v>540</v>
      </c>
      <c r="H94" s="81" t="s">
        <v>544</v>
      </c>
      <c r="I94" s="86">
        <v>300</v>
      </c>
      <c r="J94" s="80">
        <v>1.15</v>
      </c>
    </row>
    <row r="95" spans="1:10" ht="31.5">
      <c r="A95" s="57">
        <f t="shared" si="7"/>
        <v>10</v>
      </c>
      <c r="B95" s="57">
        <f t="shared" si="8"/>
        <v>10</v>
      </c>
      <c r="C95" s="57">
        <f t="shared" si="9"/>
        <v>3</v>
      </c>
      <c r="D95" s="57">
        <f t="shared" si="10"/>
        <v>1</v>
      </c>
      <c r="E95" s="57">
        <f t="shared" si="11"/>
        <v>10100301</v>
      </c>
      <c r="F95" s="57"/>
      <c r="G95" s="11" t="s">
        <v>540</v>
      </c>
      <c r="H95" s="81" t="s">
        <v>545</v>
      </c>
      <c r="I95" s="86">
        <v>300</v>
      </c>
      <c r="J95" s="80">
        <v>2.3</v>
      </c>
    </row>
    <row r="96" spans="1:10" ht="31.5">
      <c r="A96" s="57">
        <f t="shared" si="7"/>
        <v>10</v>
      </c>
      <c r="B96" s="57">
        <f t="shared" si="8"/>
        <v>11</v>
      </c>
      <c r="C96" s="57">
        <f t="shared" si="9"/>
        <v>1</v>
      </c>
      <c r="D96" s="57">
        <f t="shared" si="10"/>
        <v>1</v>
      </c>
      <c r="E96" s="57">
        <f t="shared" si="11"/>
        <v>10110101</v>
      </c>
      <c r="F96" s="57"/>
      <c r="G96" s="87" t="s">
        <v>541</v>
      </c>
      <c r="H96" s="88" t="s">
        <v>543</v>
      </c>
      <c r="I96" s="90">
        <v>350</v>
      </c>
      <c r="J96" s="89">
        <v>2.41</v>
      </c>
    </row>
    <row r="97" spans="1:10" ht="31.5">
      <c r="A97" s="57">
        <f t="shared" si="7"/>
        <v>10</v>
      </c>
      <c r="B97" s="57">
        <f t="shared" si="8"/>
        <v>11</v>
      </c>
      <c r="C97" s="57">
        <f t="shared" si="9"/>
        <v>2</v>
      </c>
      <c r="D97" s="57">
        <f t="shared" si="10"/>
        <v>1</v>
      </c>
      <c r="E97" s="57">
        <f t="shared" si="11"/>
        <v>10110201</v>
      </c>
      <c r="F97" s="57"/>
      <c r="G97" s="11" t="s">
        <v>541</v>
      </c>
      <c r="H97" s="81" t="s">
        <v>544</v>
      </c>
      <c r="I97" s="86">
        <v>350</v>
      </c>
      <c r="J97" s="80">
        <v>2.54</v>
      </c>
    </row>
    <row r="98" spans="1:10" ht="31.5">
      <c r="A98" s="57">
        <f t="shared" si="7"/>
        <v>10</v>
      </c>
      <c r="B98" s="57">
        <f t="shared" si="8"/>
        <v>11</v>
      </c>
      <c r="C98" s="57">
        <f t="shared" si="9"/>
        <v>3</v>
      </c>
      <c r="D98" s="57">
        <f t="shared" si="10"/>
        <v>1</v>
      </c>
      <c r="E98" s="57">
        <f t="shared" si="11"/>
        <v>10110301</v>
      </c>
      <c r="F98" s="57"/>
      <c r="G98" s="11" t="s">
        <v>541</v>
      </c>
      <c r="H98" s="81" t="s">
        <v>545</v>
      </c>
      <c r="I98" s="86">
        <v>350</v>
      </c>
      <c r="J98" s="80">
        <v>2.62</v>
      </c>
    </row>
    <row r="99" spans="1:10" ht="31.5">
      <c r="A99" s="57">
        <f t="shared" si="7"/>
        <v>10</v>
      </c>
      <c r="B99" s="57">
        <f t="shared" si="8"/>
        <v>12</v>
      </c>
      <c r="C99" s="57">
        <f t="shared" si="9"/>
        <v>1</v>
      </c>
      <c r="D99" s="57">
        <f t="shared" si="10"/>
        <v>1</v>
      </c>
      <c r="E99" s="57">
        <f t="shared" si="11"/>
        <v>10120101</v>
      </c>
      <c r="F99" s="57"/>
      <c r="G99" s="11" t="s">
        <v>542</v>
      </c>
      <c r="H99" s="81" t="s">
        <v>543</v>
      </c>
      <c r="I99" s="86">
        <v>350</v>
      </c>
      <c r="J99" s="80">
        <v>2.27</v>
      </c>
    </row>
    <row r="100" spans="1:10" ht="31.5">
      <c r="A100" s="57">
        <f t="shared" si="7"/>
        <v>10</v>
      </c>
      <c r="B100" s="57">
        <f t="shared" si="8"/>
        <v>12</v>
      </c>
      <c r="C100" s="57">
        <f t="shared" si="9"/>
        <v>2</v>
      </c>
      <c r="D100" s="57">
        <f t="shared" si="10"/>
        <v>1</v>
      </c>
      <c r="E100" s="57">
        <f t="shared" si="11"/>
        <v>10120201</v>
      </c>
      <c r="F100" s="57"/>
      <c r="G100" s="11" t="s">
        <v>542</v>
      </c>
      <c r="H100" s="81" t="s">
        <v>544</v>
      </c>
      <c r="I100" s="86">
        <v>350</v>
      </c>
      <c r="J100" s="80">
        <v>1.39</v>
      </c>
    </row>
    <row r="101" spans="1:10" ht="31.5">
      <c r="A101" s="57">
        <f t="shared" si="7"/>
        <v>10</v>
      </c>
      <c r="B101" s="57">
        <f t="shared" si="8"/>
        <v>12</v>
      </c>
      <c r="C101" s="57">
        <f t="shared" si="9"/>
        <v>3</v>
      </c>
      <c r="D101" s="57">
        <f t="shared" si="10"/>
        <v>1</v>
      </c>
      <c r="E101" s="57">
        <f t="shared" si="11"/>
        <v>10120301</v>
      </c>
      <c r="F101" s="57"/>
      <c r="G101" s="11" t="s">
        <v>542</v>
      </c>
      <c r="H101" s="81" t="s">
        <v>545</v>
      </c>
      <c r="I101" s="86">
        <v>350</v>
      </c>
      <c r="J101" s="80">
        <v>2.46</v>
      </c>
    </row>
    <row r="102" spans="1:10" ht="32.25">
      <c r="A102" s="57">
        <f t="shared" si="7"/>
        <v>11</v>
      </c>
      <c r="B102" s="57">
        <f t="shared" si="8"/>
        <v>1</v>
      </c>
      <c r="C102" s="57">
        <f t="shared" si="9"/>
        <v>1</v>
      </c>
      <c r="D102" s="57">
        <f t="shared" si="10"/>
        <v>1</v>
      </c>
      <c r="E102" s="57">
        <f t="shared" si="11"/>
        <v>11010101</v>
      </c>
      <c r="F102" s="65" t="s">
        <v>555</v>
      </c>
      <c r="G102" s="87" t="s">
        <v>549</v>
      </c>
      <c r="H102" s="88" t="s">
        <v>543</v>
      </c>
      <c r="I102" s="88">
        <v>250</v>
      </c>
      <c r="J102" s="89">
        <v>2.07</v>
      </c>
    </row>
    <row r="103" spans="1:10" ht="31.5">
      <c r="A103" s="57">
        <f t="shared" si="7"/>
        <v>11</v>
      </c>
      <c r="B103" s="57">
        <f t="shared" si="8"/>
        <v>1</v>
      </c>
      <c r="C103" s="57">
        <f t="shared" si="9"/>
        <v>2</v>
      </c>
      <c r="D103" s="57">
        <f t="shared" si="10"/>
        <v>1</v>
      </c>
      <c r="E103" s="57">
        <f t="shared" si="11"/>
        <v>11010201</v>
      </c>
      <c r="F103" s="57"/>
      <c r="G103" s="11" t="s">
        <v>549</v>
      </c>
      <c r="H103" s="81" t="s">
        <v>544</v>
      </c>
      <c r="I103" s="81">
        <v>250</v>
      </c>
      <c r="J103" s="80">
        <v>2.15</v>
      </c>
    </row>
    <row r="104" spans="1:10" ht="31.5">
      <c r="A104" s="57">
        <f t="shared" si="7"/>
        <v>11</v>
      </c>
      <c r="B104" s="57">
        <f t="shared" si="8"/>
        <v>1</v>
      </c>
      <c r="C104" s="57">
        <f t="shared" si="9"/>
        <v>3</v>
      </c>
      <c r="D104" s="57">
        <f t="shared" si="10"/>
        <v>1</v>
      </c>
      <c r="E104" s="57">
        <f t="shared" si="11"/>
        <v>11010301</v>
      </c>
      <c r="F104" s="57"/>
      <c r="G104" s="11" t="s">
        <v>549</v>
      </c>
      <c r="H104" s="81" t="s">
        <v>545</v>
      </c>
      <c r="I104" s="81">
        <v>250</v>
      </c>
      <c r="J104" s="80">
        <v>2.19</v>
      </c>
    </row>
    <row r="105" spans="1:10" ht="31.5">
      <c r="A105" s="57">
        <f t="shared" si="7"/>
        <v>11</v>
      </c>
      <c r="B105" s="57">
        <f t="shared" si="8"/>
        <v>2</v>
      </c>
      <c r="C105" s="57">
        <f t="shared" si="9"/>
        <v>1</v>
      </c>
      <c r="D105" s="57">
        <f t="shared" si="10"/>
        <v>1</v>
      </c>
      <c r="E105" s="57">
        <f t="shared" si="11"/>
        <v>11020101</v>
      </c>
      <c r="F105" s="57"/>
      <c r="G105" s="11" t="s">
        <v>550</v>
      </c>
      <c r="H105" s="81" t="s">
        <v>543</v>
      </c>
      <c r="I105" s="81">
        <v>250</v>
      </c>
      <c r="J105" s="80">
        <v>1.97</v>
      </c>
    </row>
    <row r="106" spans="1:10" ht="31.5">
      <c r="A106" s="57">
        <f t="shared" si="7"/>
        <v>11</v>
      </c>
      <c r="B106" s="57">
        <f t="shared" si="8"/>
        <v>2</v>
      </c>
      <c r="C106" s="57">
        <f t="shared" si="9"/>
        <v>2</v>
      </c>
      <c r="D106" s="57">
        <f t="shared" si="10"/>
        <v>1</v>
      </c>
      <c r="E106" s="57">
        <f t="shared" si="11"/>
        <v>11020201</v>
      </c>
      <c r="F106" s="57"/>
      <c r="G106" s="11" t="s">
        <v>550</v>
      </c>
      <c r="H106" s="81" t="s">
        <v>544</v>
      </c>
      <c r="I106" s="81">
        <v>250</v>
      </c>
      <c r="J106" s="80">
        <v>2.05</v>
      </c>
    </row>
    <row r="107" spans="1:10" ht="31.5">
      <c r="A107" s="57">
        <f t="shared" si="7"/>
        <v>11</v>
      </c>
      <c r="B107" s="57">
        <f t="shared" si="8"/>
        <v>2</v>
      </c>
      <c r="C107" s="57">
        <f t="shared" si="9"/>
        <v>3</v>
      </c>
      <c r="D107" s="57">
        <f t="shared" si="10"/>
        <v>1</v>
      </c>
      <c r="E107" s="57">
        <f t="shared" si="11"/>
        <v>11020301</v>
      </c>
      <c r="F107" s="57"/>
      <c r="G107" s="11" t="s">
        <v>550</v>
      </c>
      <c r="H107" s="81" t="s">
        <v>545</v>
      </c>
      <c r="I107" s="81">
        <v>250</v>
      </c>
      <c r="J107" s="80">
        <v>2.09</v>
      </c>
    </row>
    <row r="108" spans="1:10" ht="31.5">
      <c r="A108" s="57">
        <f t="shared" si="7"/>
        <v>11</v>
      </c>
      <c r="B108" s="57">
        <f t="shared" si="8"/>
        <v>3</v>
      </c>
      <c r="C108" s="57">
        <f t="shared" si="9"/>
        <v>1</v>
      </c>
      <c r="D108" s="57">
        <f t="shared" si="10"/>
        <v>1</v>
      </c>
      <c r="E108" s="57">
        <f t="shared" si="11"/>
        <v>11030101</v>
      </c>
      <c r="F108" s="65"/>
      <c r="G108" s="87" t="s">
        <v>551</v>
      </c>
      <c r="H108" s="88" t="s">
        <v>543</v>
      </c>
      <c r="I108" s="88">
        <v>250</v>
      </c>
      <c r="J108" s="89">
        <v>2.2</v>
      </c>
    </row>
    <row r="109" spans="1:10" ht="31.5">
      <c r="A109" s="57">
        <f t="shared" si="7"/>
        <v>11</v>
      </c>
      <c r="B109" s="57">
        <f t="shared" si="8"/>
        <v>3</v>
      </c>
      <c r="C109" s="57">
        <f t="shared" si="9"/>
        <v>2</v>
      </c>
      <c r="D109" s="57">
        <f t="shared" si="10"/>
        <v>1</v>
      </c>
      <c r="E109" s="57">
        <f t="shared" si="11"/>
        <v>11030201</v>
      </c>
      <c r="F109" s="57"/>
      <c r="G109" s="11" t="s">
        <v>551</v>
      </c>
      <c r="H109" s="81" t="s">
        <v>544</v>
      </c>
      <c r="I109" s="81">
        <v>250</v>
      </c>
      <c r="J109" s="80">
        <v>2.29</v>
      </c>
    </row>
    <row r="110" spans="1:10" ht="31.5">
      <c r="A110" s="57">
        <f t="shared" si="7"/>
        <v>11</v>
      </c>
      <c r="B110" s="57">
        <f t="shared" si="8"/>
        <v>3</v>
      </c>
      <c r="C110" s="57">
        <f t="shared" si="9"/>
        <v>3</v>
      </c>
      <c r="D110" s="57">
        <f t="shared" si="10"/>
        <v>1</v>
      </c>
      <c r="E110" s="57">
        <f t="shared" si="11"/>
        <v>11030301</v>
      </c>
      <c r="F110" s="57"/>
      <c r="G110" s="11" t="s">
        <v>551</v>
      </c>
      <c r="H110" s="81" t="s">
        <v>545</v>
      </c>
      <c r="I110" s="81">
        <v>250</v>
      </c>
      <c r="J110" s="80">
        <v>2.34</v>
      </c>
    </row>
    <row r="111" spans="1:10" ht="31.5">
      <c r="A111" s="57">
        <f t="shared" si="7"/>
        <v>11</v>
      </c>
      <c r="B111" s="57">
        <f t="shared" si="8"/>
        <v>4</v>
      </c>
      <c r="C111" s="57">
        <f t="shared" si="9"/>
        <v>1</v>
      </c>
      <c r="D111" s="57">
        <f t="shared" si="10"/>
        <v>1</v>
      </c>
      <c r="E111" s="57">
        <f t="shared" si="11"/>
        <v>11040101</v>
      </c>
      <c r="F111" s="57"/>
      <c r="G111" s="11" t="s">
        <v>553</v>
      </c>
      <c r="H111" s="81" t="s">
        <v>543</v>
      </c>
      <c r="I111" s="81">
        <v>250</v>
      </c>
      <c r="J111" s="80">
        <v>2.08</v>
      </c>
    </row>
    <row r="112" spans="1:10" ht="31.5">
      <c r="A112" s="57">
        <f t="shared" si="7"/>
        <v>11</v>
      </c>
      <c r="B112" s="57">
        <f t="shared" si="8"/>
        <v>4</v>
      </c>
      <c r="C112" s="57">
        <f t="shared" si="9"/>
        <v>2</v>
      </c>
      <c r="D112" s="57">
        <f t="shared" si="10"/>
        <v>1</v>
      </c>
      <c r="E112" s="57">
        <f t="shared" si="11"/>
        <v>11040201</v>
      </c>
      <c r="F112" s="57"/>
      <c r="G112" s="11" t="s">
        <v>553</v>
      </c>
      <c r="H112" s="81" t="s">
        <v>544</v>
      </c>
      <c r="I112" s="81">
        <v>250</v>
      </c>
      <c r="J112" s="80">
        <v>2.17</v>
      </c>
    </row>
    <row r="113" spans="1:10" ht="31.5">
      <c r="A113" s="57">
        <f t="shared" si="7"/>
        <v>11</v>
      </c>
      <c r="B113" s="57">
        <f t="shared" si="8"/>
        <v>4</v>
      </c>
      <c r="C113" s="57">
        <f t="shared" si="9"/>
        <v>3</v>
      </c>
      <c r="D113" s="57">
        <f t="shared" si="10"/>
        <v>1</v>
      </c>
      <c r="E113" s="57">
        <f t="shared" si="11"/>
        <v>11040301</v>
      </c>
      <c r="F113" s="57"/>
      <c r="G113" s="11" t="s">
        <v>553</v>
      </c>
      <c r="H113" s="81" t="s">
        <v>545</v>
      </c>
      <c r="I113" s="81">
        <v>250</v>
      </c>
      <c r="J113" s="80">
        <v>2.21</v>
      </c>
    </row>
    <row r="114" spans="1:10" ht="31.5">
      <c r="A114" s="57">
        <f t="shared" si="7"/>
        <v>11</v>
      </c>
      <c r="B114" s="57">
        <f t="shared" si="8"/>
        <v>5</v>
      </c>
      <c r="C114" s="57">
        <f t="shared" si="9"/>
        <v>1</v>
      </c>
      <c r="D114" s="57">
        <f t="shared" si="10"/>
        <v>1</v>
      </c>
      <c r="E114" s="57">
        <f t="shared" si="11"/>
        <v>11050101</v>
      </c>
      <c r="F114" s="65"/>
      <c r="G114" s="87" t="s">
        <v>552</v>
      </c>
      <c r="H114" s="88" t="s">
        <v>543</v>
      </c>
      <c r="I114" s="88">
        <v>250</v>
      </c>
      <c r="J114" s="89">
        <v>2.26</v>
      </c>
    </row>
    <row r="115" spans="1:10" ht="31.5">
      <c r="A115" s="57">
        <f t="shared" si="7"/>
        <v>11</v>
      </c>
      <c r="B115" s="57">
        <f t="shared" si="8"/>
        <v>5</v>
      </c>
      <c r="C115" s="57">
        <f t="shared" si="9"/>
        <v>2</v>
      </c>
      <c r="D115" s="57">
        <f t="shared" si="10"/>
        <v>1</v>
      </c>
      <c r="E115" s="57">
        <f t="shared" si="11"/>
        <v>11050201</v>
      </c>
      <c r="F115" s="57"/>
      <c r="G115" s="11" t="s">
        <v>552</v>
      </c>
      <c r="H115" s="81" t="s">
        <v>544</v>
      </c>
      <c r="I115" s="81">
        <v>250</v>
      </c>
      <c r="J115" s="80">
        <v>2.37</v>
      </c>
    </row>
    <row r="116" spans="1:10" ht="31.5">
      <c r="A116" s="57">
        <f t="shared" si="7"/>
        <v>11</v>
      </c>
      <c r="B116" s="57">
        <f t="shared" si="8"/>
        <v>5</v>
      </c>
      <c r="C116" s="57">
        <f t="shared" si="9"/>
        <v>3</v>
      </c>
      <c r="D116" s="57">
        <f t="shared" si="10"/>
        <v>1</v>
      </c>
      <c r="E116" s="57">
        <f t="shared" si="11"/>
        <v>11050301</v>
      </c>
      <c r="F116" s="57"/>
      <c r="G116" s="11" t="s">
        <v>552</v>
      </c>
      <c r="H116" s="81" t="s">
        <v>545</v>
      </c>
      <c r="I116" s="81">
        <v>250</v>
      </c>
      <c r="J116" s="80">
        <v>2.43</v>
      </c>
    </row>
    <row r="117" spans="1:10" ht="31.5">
      <c r="A117" s="57">
        <f t="shared" si="7"/>
        <v>11</v>
      </c>
      <c r="B117" s="57">
        <f t="shared" si="8"/>
        <v>6</v>
      </c>
      <c r="C117" s="57">
        <f t="shared" si="9"/>
        <v>1</v>
      </c>
      <c r="D117" s="57">
        <f t="shared" si="10"/>
        <v>1</v>
      </c>
      <c r="E117" s="57">
        <f t="shared" si="11"/>
        <v>11060101</v>
      </c>
      <c r="F117" s="57"/>
      <c r="G117" s="11" t="s">
        <v>554</v>
      </c>
      <c r="H117" s="81" t="s">
        <v>543</v>
      </c>
      <c r="I117" s="81">
        <v>250</v>
      </c>
      <c r="J117" s="80">
        <v>2.14</v>
      </c>
    </row>
    <row r="118" spans="1:10" ht="31.5">
      <c r="A118" s="57">
        <f t="shared" si="7"/>
        <v>11</v>
      </c>
      <c r="B118" s="57">
        <f t="shared" si="8"/>
        <v>6</v>
      </c>
      <c r="C118" s="57">
        <f t="shared" si="9"/>
        <v>2</v>
      </c>
      <c r="D118" s="57">
        <f t="shared" si="10"/>
        <v>1</v>
      </c>
      <c r="E118" s="57">
        <f t="shared" si="11"/>
        <v>11060201</v>
      </c>
      <c r="F118" s="57"/>
      <c r="G118" s="11" t="s">
        <v>554</v>
      </c>
      <c r="H118" s="81" t="s">
        <v>544</v>
      </c>
      <c r="I118" s="81">
        <v>250</v>
      </c>
      <c r="J118" s="80">
        <v>2.244</v>
      </c>
    </row>
    <row r="119" spans="1:10" ht="31.5">
      <c r="A119" s="57">
        <f t="shared" si="7"/>
        <v>11</v>
      </c>
      <c r="B119" s="57">
        <f t="shared" si="8"/>
        <v>6</v>
      </c>
      <c r="C119" s="57">
        <f t="shared" si="9"/>
        <v>3</v>
      </c>
      <c r="D119" s="57">
        <f t="shared" si="10"/>
        <v>1</v>
      </c>
      <c r="E119" s="57">
        <f t="shared" si="11"/>
        <v>11060301</v>
      </c>
      <c r="F119" s="57"/>
      <c r="G119" s="11" t="s">
        <v>554</v>
      </c>
      <c r="H119" s="81" t="s">
        <v>545</v>
      </c>
      <c r="I119" s="81">
        <v>250</v>
      </c>
      <c r="J119" s="80">
        <v>2.3</v>
      </c>
    </row>
    <row r="120" spans="1:10" ht="31.5">
      <c r="A120" s="57">
        <f t="shared" si="7"/>
        <v>11</v>
      </c>
      <c r="B120" s="57">
        <f t="shared" si="8"/>
        <v>7</v>
      </c>
      <c r="C120" s="57">
        <f t="shared" si="9"/>
        <v>1</v>
      </c>
      <c r="D120" s="57">
        <f t="shared" si="10"/>
        <v>1</v>
      </c>
      <c r="E120" s="57">
        <f t="shared" si="11"/>
        <v>11070101</v>
      </c>
      <c r="F120" s="65"/>
      <c r="G120" s="87" t="s">
        <v>537</v>
      </c>
      <c r="H120" s="88" t="s">
        <v>543</v>
      </c>
      <c r="I120" s="88">
        <v>250</v>
      </c>
      <c r="J120" s="89">
        <v>2.35</v>
      </c>
    </row>
    <row r="121" spans="1:10" ht="31.5">
      <c r="A121" s="57">
        <f t="shared" si="7"/>
        <v>11</v>
      </c>
      <c r="B121" s="57">
        <f t="shared" si="8"/>
        <v>7</v>
      </c>
      <c r="C121" s="57">
        <f t="shared" si="9"/>
        <v>2</v>
      </c>
      <c r="D121" s="57">
        <f t="shared" si="10"/>
        <v>1</v>
      </c>
      <c r="E121" s="57">
        <f t="shared" si="11"/>
        <v>11070201</v>
      </c>
      <c r="F121" s="57"/>
      <c r="G121" s="11" t="s">
        <v>537</v>
      </c>
      <c r="H121" s="81" t="s">
        <v>544</v>
      </c>
      <c r="I121" s="81">
        <v>250</v>
      </c>
      <c r="J121" s="80">
        <v>2.46</v>
      </c>
    </row>
    <row r="122" spans="1:10" ht="31.5">
      <c r="A122" s="57">
        <f t="shared" si="7"/>
        <v>11</v>
      </c>
      <c r="B122" s="57">
        <f t="shared" si="8"/>
        <v>7</v>
      </c>
      <c r="C122" s="57">
        <f t="shared" si="9"/>
        <v>3</v>
      </c>
      <c r="D122" s="57">
        <f t="shared" si="10"/>
        <v>1</v>
      </c>
      <c r="E122" s="57">
        <f t="shared" si="11"/>
        <v>11070301</v>
      </c>
      <c r="F122" s="57"/>
      <c r="G122" s="11" t="s">
        <v>537</v>
      </c>
      <c r="H122" s="81" t="s">
        <v>545</v>
      </c>
      <c r="I122" s="81">
        <v>250</v>
      </c>
      <c r="J122" s="80">
        <v>2.53</v>
      </c>
    </row>
    <row r="123" spans="1:10" ht="31.5">
      <c r="A123" s="57">
        <f t="shared" si="7"/>
        <v>11</v>
      </c>
      <c r="B123" s="57">
        <f t="shared" si="8"/>
        <v>8</v>
      </c>
      <c r="C123" s="57">
        <f t="shared" si="9"/>
        <v>1</v>
      </c>
      <c r="D123" s="57">
        <f t="shared" si="10"/>
        <v>1</v>
      </c>
      <c r="E123" s="57">
        <f t="shared" si="11"/>
        <v>11080101</v>
      </c>
      <c r="F123" s="57"/>
      <c r="G123" s="11" t="s">
        <v>538</v>
      </c>
      <c r="H123" s="81" t="s">
        <v>543</v>
      </c>
      <c r="I123" s="81">
        <v>250</v>
      </c>
      <c r="J123" s="80">
        <v>2.21</v>
      </c>
    </row>
    <row r="124" spans="1:10" ht="31.5">
      <c r="A124" s="57">
        <f t="shared" si="7"/>
        <v>11</v>
      </c>
      <c r="B124" s="57">
        <f t="shared" si="8"/>
        <v>8</v>
      </c>
      <c r="C124" s="57">
        <f t="shared" si="9"/>
        <v>2</v>
      </c>
      <c r="D124" s="57">
        <f t="shared" si="10"/>
        <v>1</v>
      </c>
      <c r="E124" s="57">
        <f t="shared" si="11"/>
        <v>11080201</v>
      </c>
      <c r="F124" s="57"/>
      <c r="G124" s="11" t="s">
        <v>538</v>
      </c>
      <c r="H124" s="81" t="s">
        <v>544</v>
      </c>
      <c r="I124" s="81">
        <v>250</v>
      </c>
      <c r="J124" s="80">
        <v>2.33</v>
      </c>
    </row>
    <row r="125" spans="1:10" ht="31.5">
      <c r="A125" s="57">
        <f t="shared" si="7"/>
        <v>11</v>
      </c>
      <c r="B125" s="57">
        <f t="shared" si="8"/>
        <v>8</v>
      </c>
      <c r="C125" s="57">
        <f t="shared" si="9"/>
        <v>3</v>
      </c>
      <c r="D125" s="57">
        <f t="shared" si="10"/>
        <v>1</v>
      </c>
      <c r="E125" s="57">
        <f t="shared" si="11"/>
        <v>11080301</v>
      </c>
      <c r="F125" s="57"/>
      <c r="G125" s="11" t="s">
        <v>538</v>
      </c>
      <c r="H125" s="81" t="s">
        <v>545</v>
      </c>
      <c r="I125" s="81">
        <v>250</v>
      </c>
      <c r="J125" s="80">
        <v>2.39</v>
      </c>
    </row>
    <row r="126" spans="1:10" ht="31.5">
      <c r="A126" s="57">
        <f t="shared" si="7"/>
        <v>11</v>
      </c>
      <c r="B126" s="57">
        <f t="shared" si="8"/>
        <v>9</v>
      </c>
      <c r="C126" s="57">
        <f t="shared" si="9"/>
        <v>1</v>
      </c>
      <c r="D126" s="57">
        <f t="shared" si="10"/>
        <v>1</v>
      </c>
      <c r="E126" s="57">
        <f t="shared" si="11"/>
        <v>11090101</v>
      </c>
      <c r="F126" s="57"/>
      <c r="G126" s="87" t="s">
        <v>539</v>
      </c>
      <c r="H126" s="88" t="s">
        <v>543</v>
      </c>
      <c r="I126" s="90">
        <v>300</v>
      </c>
      <c r="J126" s="89">
        <v>2.54</v>
      </c>
    </row>
    <row r="127" spans="1:10" ht="31.5">
      <c r="A127" s="57">
        <f t="shared" si="7"/>
        <v>11</v>
      </c>
      <c r="B127" s="57">
        <f t="shared" si="8"/>
        <v>9</v>
      </c>
      <c r="C127" s="57">
        <f t="shared" si="9"/>
        <v>2</v>
      </c>
      <c r="D127" s="57">
        <f t="shared" si="10"/>
        <v>1</v>
      </c>
      <c r="E127" s="57">
        <f t="shared" si="11"/>
        <v>11090201</v>
      </c>
      <c r="F127" s="57"/>
      <c r="G127" s="11" t="s">
        <v>539</v>
      </c>
      <c r="H127" s="81" t="s">
        <v>544</v>
      </c>
      <c r="I127" s="86">
        <v>300</v>
      </c>
      <c r="J127" s="80">
        <v>2.66</v>
      </c>
    </row>
    <row r="128" spans="1:10" ht="31.5">
      <c r="A128" s="57">
        <f t="shared" si="7"/>
        <v>11</v>
      </c>
      <c r="B128" s="57">
        <f t="shared" si="8"/>
        <v>9</v>
      </c>
      <c r="C128" s="57">
        <f t="shared" si="9"/>
        <v>3</v>
      </c>
      <c r="D128" s="57">
        <f t="shared" si="10"/>
        <v>1</v>
      </c>
      <c r="E128" s="57">
        <f t="shared" si="11"/>
        <v>11090301</v>
      </c>
      <c r="F128" s="57"/>
      <c r="G128" s="11" t="s">
        <v>539</v>
      </c>
      <c r="H128" s="81" t="s">
        <v>545</v>
      </c>
      <c r="I128" s="86">
        <v>300</v>
      </c>
      <c r="J128" s="80">
        <v>2.74</v>
      </c>
    </row>
    <row r="129" spans="1:10" ht="31.5">
      <c r="A129" s="57">
        <f t="shared" si="7"/>
        <v>11</v>
      </c>
      <c r="B129" s="57">
        <f t="shared" si="8"/>
        <v>10</v>
      </c>
      <c r="C129" s="57">
        <f t="shared" si="9"/>
        <v>1</v>
      </c>
      <c r="D129" s="57">
        <f t="shared" si="10"/>
        <v>1</v>
      </c>
      <c r="E129" s="57">
        <f t="shared" si="11"/>
        <v>11100101</v>
      </c>
      <c r="F129" s="57"/>
      <c r="G129" s="11" t="s">
        <v>540</v>
      </c>
      <c r="H129" s="81" t="s">
        <v>543</v>
      </c>
      <c r="I129" s="86">
        <v>300</v>
      </c>
      <c r="J129" s="80">
        <v>2.4</v>
      </c>
    </row>
    <row r="130" spans="1:10" ht="31.5">
      <c r="A130" s="57">
        <f aca="true" t="shared" si="12" ref="A130:A193">IF(F130&lt;&gt;"",A129+1,A129)</f>
        <v>11</v>
      </c>
      <c r="B130" s="57">
        <f aca="true" t="shared" si="13" ref="B130:B193">IF(F130&lt;&gt;"",1,IF(OR(G130=G129,G130=""),B129,B129+1))</f>
        <v>10</v>
      </c>
      <c r="C130" s="57">
        <f aca="true" t="shared" si="14" ref="C130:C193">IF(OR(A130&lt;&gt;A129,B130&lt;&gt;B129),1,IF(OR(H130=H129,H130=""),C129,C129+1))</f>
        <v>2</v>
      </c>
      <c r="D130" s="57">
        <f aca="true" t="shared" si="15" ref="D130:D193">IF(OR(A130&lt;&gt;A129,B130&lt;&gt;B129,C130&lt;&gt;C129),1,IF(OR(I130=I129,I130=""),D129,D129+1))</f>
        <v>1</v>
      </c>
      <c r="E130" s="57">
        <f aca="true" t="shared" si="16" ref="E130:E193">A130*1000000+B130*10000+C130*100+D130</f>
        <v>11100201</v>
      </c>
      <c r="F130" s="57"/>
      <c r="G130" s="11" t="s">
        <v>540</v>
      </c>
      <c r="H130" s="81" t="s">
        <v>544</v>
      </c>
      <c r="I130" s="86">
        <v>300</v>
      </c>
      <c r="J130" s="80">
        <v>2.52</v>
      </c>
    </row>
    <row r="131" spans="1:10" ht="31.5">
      <c r="A131" s="57">
        <f t="shared" si="12"/>
        <v>11</v>
      </c>
      <c r="B131" s="57">
        <f t="shared" si="13"/>
        <v>10</v>
      </c>
      <c r="C131" s="57">
        <f t="shared" si="14"/>
        <v>3</v>
      </c>
      <c r="D131" s="57">
        <f t="shared" si="15"/>
        <v>1</v>
      </c>
      <c r="E131" s="57">
        <f t="shared" si="16"/>
        <v>11100301</v>
      </c>
      <c r="F131" s="57"/>
      <c r="G131" s="11" t="s">
        <v>540</v>
      </c>
      <c r="H131" s="81" t="s">
        <v>545</v>
      </c>
      <c r="I131" s="86">
        <v>300</v>
      </c>
      <c r="J131" s="80">
        <v>2.59</v>
      </c>
    </row>
    <row r="132" spans="1:10" ht="31.5">
      <c r="A132" s="57">
        <f t="shared" si="12"/>
        <v>11</v>
      </c>
      <c r="B132" s="57">
        <f t="shared" si="13"/>
        <v>11</v>
      </c>
      <c r="C132" s="57">
        <f t="shared" si="14"/>
        <v>1</v>
      </c>
      <c r="D132" s="57">
        <f t="shared" si="15"/>
        <v>1</v>
      </c>
      <c r="E132" s="57">
        <f t="shared" si="16"/>
        <v>11110101</v>
      </c>
      <c r="F132" s="57"/>
      <c r="G132" s="87" t="s">
        <v>541</v>
      </c>
      <c r="H132" s="88" t="s">
        <v>543</v>
      </c>
      <c r="I132" s="90">
        <v>350</v>
      </c>
      <c r="J132" s="89">
        <v>2.73</v>
      </c>
    </row>
    <row r="133" spans="1:10" ht="31.5">
      <c r="A133" s="57">
        <f t="shared" si="12"/>
        <v>11</v>
      </c>
      <c r="B133" s="57">
        <f t="shared" si="13"/>
        <v>11</v>
      </c>
      <c r="C133" s="57">
        <f t="shared" si="14"/>
        <v>2</v>
      </c>
      <c r="D133" s="57">
        <f t="shared" si="15"/>
        <v>1</v>
      </c>
      <c r="E133" s="57">
        <f t="shared" si="16"/>
        <v>11110201</v>
      </c>
      <c r="F133" s="57"/>
      <c r="G133" s="11" t="s">
        <v>541</v>
      </c>
      <c r="H133" s="81" t="s">
        <v>544</v>
      </c>
      <c r="I133" s="86">
        <v>350</v>
      </c>
      <c r="J133" s="80">
        <v>2.85</v>
      </c>
    </row>
    <row r="134" spans="1:10" ht="31.5">
      <c r="A134" s="57">
        <f t="shared" si="12"/>
        <v>11</v>
      </c>
      <c r="B134" s="57">
        <f t="shared" si="13"/>
        <v>11</v>
      </c>
      <c r="C134" s="57">
        <f t="shared" si="14"/>
        <v>3</v>
      </c>
      <c r="D134" s="57">
        <f t="shared" si="15"/>
        <v>1</v>
      </c>
      <c r="E134" s="57">
        <f t="shared" si="16"/>
        <v>11110301</v>
      </c>
      <c r="F134" s="57"/>
      <c r="G134" s="11" t="s">
        <v>541</v>
      </c>
      <c r="H134" s="81" t="s">
        <v>545</v>
      </c>
      <c r="I134" s="86">
        <v>350</v>
      </c>
      <c r="J134" s="80">
        <v>2.93</v>
      </c>
    </row>
    <row r="135" spans="1:10" ht="31.5">
      <c r="A135" s="57">
        <f t="shared" si="12"/>
        <v>11</v>
      </c>
      <c r="B135" s="57">
        <f t="shared" si="13"/>
        <v>12</v>
      </c>
      <c r="C135" s="57">
        <f t="shared" si="14"/>
        <v>1</v>
      </c>
      <c r="D135" s="57">
        <f t="shared" si="15"/>
        <v>1</v>
      </c>
      <c r="E135" s="57">
        <f t="shared" si="16"/>
        <v>11120101</v>
      </c>
      <c r="F135" s="57"/>
      <c r="G135" s="11" t="s">
        <v>542</v>
      </c>
      <c r="H135" s="81" t="s">
        <v>543</v>
      </c>
      <c r="I135" s="86">
        <v>350</v>
      </c>
      <c r="J135" s="80">
        <v>2.58</v>
      </c>
    </row>
    <row r="136" spans="1:10" ht="31.5">
      <c r="A136" s="57">
        <f t="shared" si="12"/>
        <v>11</v>
      </c>
      <c r="B136" s="57">
        <f t="shared" si="13"/>
        <v>12</v>
      </c>
      <c r="C136" s="57">
        <f t="shared" si="14"/>
        <v>2</v>
      </c>
      <c r="D136" s="57">
        <f t="shared" si="15"/>
        <v>1</v>
      </c>
      <c r="E136" s="57">
        <f t="shared" si="16"/>
        <v>11120201</v>
      </c>
      <c r="F136" s="57"/>
      <c r="G136" s="11" t="s">
        <v>542</v>
      </c>
      <c r="H136" s="81" t="s">
        <v>544</v>
      </c>
      <c r="I136" s="86">
        <v>350</v>
      </c>
      <c r="J136" s="80">
        <v>2.7</v>
      </c>
    </row>
    <row r="137" spans="1:10" ht="31.5">
      <c r="A137" s="57">
        <f t="shared" si="12"/>
        <v>11</v>
      </c>
      <c r="B137" s="57">
        <f t="shared" si="13"/>
        <v>12</v>
      </c>
      <c r="C137" s="57">
        <f t="shared" si="14"/>
        <v>3</v>
      </c>
      <c r="D137" s="57">
        <f t="shared" si="15"/>
        <v>1</v>
      </c>
      <c r="E137" s="57">
        <f t="shared" si="16"/>
        <v>11120301</v>
      </c>
      <c r="F137" s="57"/>
      <c r="G137" s="11" t="s">
        <v>542</v>
      </c>
      <c r="H137" s="81" t="s">
        <v>545</v>
      </c>
      <c r="I137" s="86">
        <v>350</v>
      </c>
      <c r="J137" s="80">
        <v>2.77</v>
      </c>
    </row>
    <row r="138" spans="1:10" ht="32.25">
      <c r="A138" s="57">
        <f t="shared" si="12"/>
        <v>12</v>
      </c>
      <c r="B138" s="57">
        <f t="shared" si="13"/>
        <v>1</v>
      </c>
      <c r="C138" s="57">
        <f t="shared" si="14"/>
        <v>1</v>
      </c>
      <c r="D138" s="57">
        <f t="shared" si="15"/>
        <v>1</v>
      </c>
      <c r="E138" s="57">
        <f t="shared" si="16"/>
        <v>12010101</v>
      </c>
      <c r="F138" s="65" t="s">
        <v>556</v>
      </c>
      <c r="G138" s="87" t="s">
        <v>549</v>
      </c>
      <c r="H138" s="88" t="s">
        <v>543</v>
      </c>
      <c r="I138" s="88">
        <v>250</v>
      </c>
      <c r="J138" s="89">
        <v>2.32</v>
      </c>
    </row>
    <row r="139" spans="1:10" ht="31.5">
      <c r="A139" s="57">
        <f t="shared" si="12"/>
        <v>12</v>
      </c>
      <c r="B139" s="57">
        <f t="shared" si="13"/>
        <v>1</v>
      </c>
      <c r="C139" s="57">
        <f t="shared" si="14"/>
        <v>2</v>
      </c>
      <c r="D139" s="57">
        <f t="shared" si="15"/>
        <v>1</v>
      </c>
      <c r="E139" s="57">
        <f t="shared" si="16"/>
        <v>12010201</v>
      </c>
      <c r="F139" s="57"/>
      <c r="G139" s="11" t="s">
        <v>549</v>
      </c>
      <c r="H139" s="81" t="s">
        <v>544</v>
      </c>
      <c r="I139" s="81">
        <v>250</v>
      </c>
      <c r="J139" s="80">
        <v>2.4</v>
      </c>
    </row>
    <row r="140" spans="1:10" ht="31.5">
      <c r="A140" s="57">
        <f t="shared" si="12"/>
        <v>12</v>
      </c>
      <c r="B140" s="57">
        <f t="shared" si="13"/>
        <v>1</v>
      </c>
      <c r="C140" s="57">
        <f t="shared" si="14"/>
        <v>3</v>
      </c>
      <c r="D140" s="57">
        <f t="shared" si="15"/>
        <v>1</v>
      </c>
      <c r="E140" s="57">
        <f t="shared" si="16"/>
        <v>12010301</v>
      </c>
      <c r="F140" s="57"/>
      <c r="G140" s="11" t="s">
        <v>549</v>
      </c>
      <c r="H140" s="81" t="s">
        <v>545</v>
      </c>
      <c r="I140" s="81">
        <v>250</v>
      </c>
      <c r="J140" s="80">
        <v>2.44</v>
      </c>
    </row>
    <row r="141" spans="1:10" ht="31.5">
      <c r="A141" s="57">
        <f t="shared" si="12"/>
        <v>12</v>
      </c>
      <c r="B141" s="57">
        <f t="shared" si="13"/>
        <v>2</v>
      </c>
      <c r="C141" s="57">
        <f t="shared" si="14"/>
        <v>1</v>
      </c>
      <c r="D141" s="57">
        <f t="shared" si="15"/>
        <v>1</v>
      </c>
      <c r="E141" s="57">
        <f t="shared" si="16"/>
        <v>12020101</v>
      </c>
      <c r="F141" s="57"/>
      <c r="G141" s="11" t="s">
        <v>550</v>
      </c>
      <c r="H141" s="81" t="s">
        <v>543</v>
      </c>
      <c r="I141" s="81">
        <v>250</v>
      </c>
      <c r="J141" s="80">
        <v>2.22</v>
      </c>
    </row>
    <row r="142" spans="1:10" ht="31.5">
      <c r="A142" s="57">
        <f t="shared" si="12"/>
        <v>12</v>
      </c>
      <c r="B142" s="57">
        <f t="shared" si="13"/>
        <v>2</v>
      </c>
      <c r="C142" s="57">
        <f t="shared" si="14"/>
        <v>2</v>
      </c>
      <c r="D142" s="57">
        <f t="shared" si="15"/>
        <v>1</v>
      </c>
      <c r="E142" s="57">
        <f t="shared" si="16"/>
        <v>12020201</v>
      </c>
      <c r="F142" s="57"/>
      <c r="G142" s="11" t="s">
        <v>550</v>
      </c>
      <c r="H142" s="81" t="s">
        <v>544</v>
      </c>
      <c r="I142" s="81">
        <v>250</v>
      </c>
      <c r="J142" s="80">
        <v>2.3</v>
      </c>
    </row>
    <row r="143" spans="1:10" ht="31.5">
      <c r="A143" s="57">
        <f t="shared" si="12"/>
        <v>12</v>
      </c>
      <c r="B143" s="57">
        <f t="shared" si="13"/>
        <v>2</v>
      </c>
      <c r="C143" s="57">
        <f t="shared" si="14"/>
        <v>3</v>
      </c>
      <c r="D143" s="57">
        <f t="shared" si="15"/>
        <v>1</v>
      </c>
      <c r="E143" s="57">
        <f t="shared" si="16"/>
        <v>12020301</v>
      </c>
      <c r="F143" s="57"/>
      <c r="G143" s="11" t="s">
        <v>550</v>
      </c>
      <c r="H143" s="81" t="s">
        <v>545</v>
      </c>
      <c r="I143" s="81">
        <v>250</v>
      </c>
      <c r="J143" s="80">
        <v>2.35</v>
      </c>
    </row>
    <row r="144" spans="1:10" ht="31.5">
      <c r="A144" s="57">
        <f t="shared" si="12"/>
        <v>12</v>
      </c>
      <c r="B144" s="57">
        <f t="shared" si="13"/>
        <v>3</v>
      </c>
      <c r="C144" s="57">
        <f t="shared" si="14"/>
        <v>1</v>
      </c>
      <c r="D144" s="57">
        <f t="shared" si="15"/>
        <v>1</v>
      </c>
      <c r="E144" s="57">
        <f t="shared" si="16"/>
        <v>12030101</v>
      </c>
      <c r="F144" s="65"/>
      <c r="G144" s="87" t="s">
        <v>551</v>
      </c>
      <c r="H144" s="88" t="s">
        <v>543</v>
      </c>
      <c r="I144" s="88">
        <v>250</v>
      </c>
      <c r="J144" s="89">
        <v>2.45</v>
      </c>
    </row>
    <row r="145" spans="1:10" ht="31.5">
      <c r="A145" s="57">
        <f t="shared" si="12"/>
        <v>12</v>
      </c>
      <c r="B145" s="57">
        <f t="shared" si="13"/>
        <v>3</v>
      </c>
      <c r="C145" s="57">
        <f t="shared" si="14"/>
        <v>2</v>
      </c>
      <c r="D145" s="57">
        <f t="shared" si="15"/>
        <v>1</v>
      </c>
      <c r="E145" s="57">
        <f t="shared" si="16"/>
        <v>12030201</v>
      </c>
      <c r="F145" s="57"/>
      <c r="G145" s="11" t="s">
        <v>551</v>
      </c>
      <c r="H145" s="81" t="s">
        <v>544</v>
      </c>
      <c r="I145" s="81">
        <v>250</v>
      </c>
      <c r="J145" s="80">
        <v>2.55</v>
      </c>
    </row>
    <row r="146" spans="1:10" ht="31.5">
      <c r="A146" s="57">
        <f t="shared" si="12"/>
        <v>12</v>
      </c>
      <c r="B146" s="57">
        <f t="shared" si="13"/>
        <v>3</v>
      </c>
      <c r="C146" s="57">
        <f t="shared" si="14"/>
        <v>3</v>
      </c>
      <c r="D146" s="57">
        <f t="shared" si="15"/>
        <v>1</v>
      </c>
      <c r="E146" s="57">
        <f t="shared" si="16"/>
        <v>12030301</v>
      </c>
      <c r="F146" s="57"/>
      <c r="G146" s="11" t="s">
        <v>551</v>
      </c>
      <c r="H146" s="81" t="s">
        <v>545</v>
      </c>
      <c r="I146" s="81">
        <v>250</v>
      </c>
      <c r="J146" s="80">
        <v>2.6</v>
      </c>
    </row>
    <row r="147" spans="1:10" ht="31.5">
      <c r="A147" s="57">
        <f t="shared" si="12"/>
        <v>12</v>
      </c>
      <c r="B147" s="57">
        <f t="shared" si="13"/>
        <v>4</v>
      </c>
      <c r="C147" s="57">
        <f t="shared" si="14"/>
        <v>1</v>
      </c>
      <c r="D147" s="57">
        <f t="shared" si="15"/>
        <v>1</v>
      </c>
      <c r="E147" s="57">
        <f t="shared" si="16"/>
        <v>12040101</v>
      </c>
      <c r="F147" s="57"/>
      <c r="G147" s="11" t="s">
        <v>553</v>
      </c>
      <c r="H147" s="81" t="s">
        <v>543</v>
      </c>
      <c r="I147" s="81">
        <v>250</v>
      </c>
      <c r="J147" s="80">
        <v>2.33</v>
      </c>
    </row>
    <row r="148" spans="1:10" ht="31.5">
      <c r="A148" s="57">
        <f t="shared" si="12"/>
        <v>12</v>
      </c>
      <c r="B148" s="57">
        <f t="shared" si="13"/>
        <v>4</v>
      </c>
      <c r="C148" s="57">
        <f t="shared" si="14"/>
        <v>2</v>
      </c>
      <c r="D148" s="57">
        <f t="shared" si="15"/>
        <v>1</v>
      </c>
      <c r="E148" s="57">
        <f t="shared" si="16"/>
        <v>12040201</v>
      </c>
      <c r="F148" s="57"/>
      <c r="G148" s="11" t="s">
        <v>553</v>
      </c>
      <c r="H148" s="81" t="s">
        <v>544</v>
      </c>
      <c r="I148" s="81">
        <v>250</v>
      </c>
      <c r="J148" s="80">
        <v>2.43</v>
      </c>
    </row>
    <row r="149" spans="1:10" ht="31.5">
      <c r="A149" s="57">
        <f t="shared" si="12"/>
        <v>12</v>
      </c>
      <c r="B149" s="57">
        <f t="shared" si="13"/>
        <v>4</v>
      </c>
      <c r="C149" s="57">
        <f t="shared" si="14"/>
        <v>3</v>
      </c>
      <c r="D149" s="57">
        <f t="shared" si="15"/>
        <v>1</v>
      </c>
      <c r="E149" s="57">
        <f t="shared" si="16"/>
        <v>12040301</v>
      </c>
      <c r="F149" s="57"/>
      <c r="G149" s="11" t="s">
        <v>553</v>
      </c>
      <c r="H149" s="81" t="s">
        <v>545</v>
      </c>
      <c r="I149" s="81">
        <v>250</v>
      </c>
      <c r="J149" s="80">
        <v>2.49</v>
      </c>
    </row>
    <row r="150" spans="1:10" ht="31.5">
      <c r="A150" s="57">
        <f t="shared" si="12"/>
        <v>12</v>
      </c>
      <c r="B150" s="57">
        <f t="shared" si="13"/>
        <v>5</v>
      </c>
      <c r="C150" s="57">
        <f t="shared" si="14"/>
        <v>1</v>
      </c>
      <c r="D150" s="57">
        <f t="shared" si="15"/>
        <v>1</v>
      </c>
      <c r="E150" s="57">
        <f t="shared" si="16"/>
        <v>12050101</v>
      </c>
      <c r="F150" s="65"/>
      <c r="G150" s="87" t="s">
        <v>552</v>
      </c>
      <c r="H150" s="88" t="s">
        <v>543</v>
      </c>
      <c r="I150" s="88">
        <v>250</v>
      </c>
      <c r="J150" s="89">
        <v>2.51</v>
      </c>
    </row>
    <row r="151" spans="1:10" ht="31.5">
      <c r="A151" s="57">
        <f t="shared" si="12"/>
        <v>12</v>
      </c>
      <c r="B151" s="57">
        <f t="shared" si="13"/>
        <v>5</v>
      </c>
      <c r="C151" s="57">
        <f t="shared" si="14"/>
        <v>2</v>
      </c>
      <c r="D151" s="57">
        <f t="shared" si="15"/>
        <v>1</v>
      </c>
      <c r="E151" s="57">
        <f t="shared" si="16"/>
        <v>12050201</v>
      </c>
      <c r="F151" s="57"/>
      <c r="G151" s="11" t="s">
        <v>552</v>
      </c>
      <c r="H151" s="81" t="s">
        <v>544</v>
      </c>
      <c r="I151" s="81">
        <v>250</v>
      </c>
      <c r="J151" s="80">
        <v>2.51</v>
      </c>
    </row>
    <row r="152" spans="1:10" ht="31.5">
      <c r="A152" s="57">
        <f t="shared" si="12"/>
        <v>12</v>
      </c>
      <c r="B152" s="57">
        <f t="shared" si="13"/>
        <v>5</v>
      </c>
      <c r="C152" s="57">
        <f t="shared" si="14"/>
        <v>3</v>
      </c>
      <c r="D152" s="57">
        <f t="shared" si="15"/>
        <v>1</v>
      </c>
      <c r="E152" s="57">
        <f t="shared" si="16"/>
        <v>12050301</v>
      </c>
      <c r="F152" s="57"/>
      <c r="G152" s="11" t="s">
        <v>552</v>
      </c>
      <c r="H152" s="81" t="s">
        <v>545</v>
      </c>
      <c r="I152" s="81">
        <v>250</v>
      </c>
      <c r="J152" s="80">
        <v>2.69</v>
      </c>
    </row>
    <row r="153" spans="1:10" ht="31.5">
      <c r="A153" s="57">
        <f t="shared" si="12"/>
        <v>12</v>
      </c>
      <c r="B153" s="57">
        <f t="shared" si="13"/>
        <v>6</v>
      </c>
      <c r="C153" s="57">
        <f t="shared" si="14"/>
        <v>1</v>
      </c>
      <c r="D153" s="57">
        <f t="shared" si="15"/>
        <v>1</v>
      </c>
      <c r="E153" s="57">
        <f t="shared" si="16"/>
        <v>12060101</v>
      </c>
      <c r="F153" s="57"/>
      <c r="G153" s="11" t="s">
        <v>554</v>
      </c>
      <c r="H153" s="81" t="s">
        <v>543</v>
      </c>
      <c r="I153" s="81">
        <v>250</v>
      </c>
      <c r="J153" s="80">
        <v>2.39</v>
      </c>
    </row>
    <row r="154" spans="1:10" ht="31.5">
      <c r="A154" s="57">
        <f t="shared" si="12"/>
        <v>12</v>
      </c>
      <c r="B154" s="57">
        <f t="shared" si="13"/>
        <v>6</v>
      </c>
      <c r="C154" s="57">
        <f t="shared" si="14"/>
        <v>2</v>
      </c>
      <c r="D154" s="57">
        <f t="shared" si="15"/>
        <v>1</v>
      </c>
      <c r="E154" s="57">
        <f t="shared" si="16"/>
        <v>12060201</v>
      </c>
      <c r="F154" s="57"/>
      <c r="G154" s="11" t="s">
        <v>554</v>
      </c>
      <c r="H154" s="81" t="s">
        <v>544</v>
      </c>
      <c r="I154" s="81">
        <v>250</v>
      </c>
      <c r="J154" s="80">
        <v>2.5</v>
      </c>
    </row>
    <row r="155" spans="1:10" ht="31.5">
      <c r="A155" s="57">
        <f t="shared" si="12"/>
        <v>12</v>
      </c>
      <c r="B155" s="57">
        <f t="shared" si="13"/>
        <v>6</v>
      </c>
      <c r="C155" s="57">
        <f t="shared" si="14"/>
        <v>3</v>
      </c>
      <c r="D155" s="57">
        <f t="shared" si="15"/>
        <v>1</v>
      </c>
      <c r="E155" s="57">
        <f t="shared" si="16"/>
        <v>12060301</v>
      </c>
      <c r="F155" s="57"/>
      <c r="G155" s="11" t="s">
        <v>554</v>
      </c>
      <c r="H155" s="81" t="s">
        <v>545</v>
      </c>
      <c r="I155" s="81">
        <v>250</v>
      </c>
      <c r="J155" s="92">
        <v>2.57</v>
      </c>
    </row>
    <row r="156" spans="1:10" ht="31.5">
      <c r="A156" s="57">
        <f t="shared" si="12"/>
        <v>12</v>
      </c>
      <c r="B156" s="57">
        <f t="shared" si="13"/>
        <v>7</v>
      </c>
      <c r="C156" s="57">
        <f t="shared" si="14"/>
        <v>1</v>
      </c>
      <c r="D156" s="57">
        <f t="shared" si="15"/>
        <v>1</v>
      </c>
      <c r="E156" s="57">
        <f t="shared" si="16"/>
        <v>12070101</v>
      </c>
      <c r="F156" s="65"/>
      <c r="G156" s="87" t="s">
        <v>537</v>
      </c>
      <c r="H156" s="88" t="s">
        <v>543</v>
      </c>
      <c r="I156" s="88">
        <v>250</v>
      </c>
      <c r="J156" s="89">
        <v>2.6</v>
      </c>
    </row>
    <row r="157" spans="1:10" ht="31.5">
      <c r="A157" s="57">
        <f t="shared" si="12"/>
        <v>12</v>
      </c>
      <c r="B157" s="57">
        <f t="shared" si="13"/>
        <v>7</v>
      </c>
      <c r="C157" s="57">
        <f t="shared" si="14"/>
        <v>2</v>
      </c>
      <c r="D157" s="57">
        <f t="shared" si="15"/>
        <v>1</v>
      </c>
      <c r="E157" s="57">
        <f t="shared" si="16"/>
        <v>12070201</v>
      </c>
      <c r="F157" s="57"/>
      <c r="G157" s="11" t="s">
        <v>537</v>
      </c>
      <c r="H157" s="81" t="s">
        <v>544</v>
      </c>
      <c r="I157" s="81">
        <v>250</v>
      </c>
      <c r="J157" s="80">
        <v>2.73</v>
      </c>
    </row>
    <row r="158" spans="1:10" ht="31.5">
      <c r="A158" s="57">
        <f t="shared" si="12"/>
        <v>12</v>
      </c>
      <c r="B158" s="57">
        <f t="shared" si="13"/>
        <v>7</v>
      </c>
      <c r="C158" s="57">
        <f t="shared" si="14"/>
        <v>3</v>
      </c>
      <c r="D158" s="57">
        <f t="shared" si="15"/>
        <v>1</v>
      </c>
      <c r="E158" s="57">
        <f t="shared" si="16"/>
        <v>12070301</v>
      </c>
      <c r="F158" s="57"/>
      <c r="G158" s="11" t="s">
        <v>537</v>
      </c>
      <c r="H158" s="81" t="s">
        <v>545</v>
      </c>
      <c r="I158" s="81">
        <v>250</v>
      </c>
      <c r="J158" s="80">
        <v>2.8</v>
      </c>
    </row>
    <row r="159" spans="1:10" ht="31.5">
      <c r="A159" s="57">
        <f t="shared" si="12"/>
        <v>12</v>
      </c>
      <c r="B159" s="57">
        <f t="shared" si="13"/>
        <v>8</v>
      </c>
      <c r="C159" s="57">
        <f t="shared" si="14"/>
        <v>1</v>
      </c>
      <c r="D159" s="57">
        <f t="shared" si="15"/>
        <v>1</v>
      </c>
      <c r="E159" s="57">
        <f t="shared" si="16"/>
        <v>12080101</v>
      </c>
      <c r="F159" s="57"/>
      <c r="G159" s="11" t="s">
        <v>538</v>
      </c>
      <c r="H159" s="81" t="s">
        <v>543</v>
      </c>
      <c r="I159" s="81">
        <v>250</v>
      </c>
      <c r="J159" s="80">
        <v>2.47</v>
      </c>
    </row>
    <row r="160" spans="1:10" ht="31.5">
      <c r="A160" s="57">
        <f t="shared" si="12"/>
        <v>12</v>
      </c>
      <c r="B160" s="57">
        <f t="shared" si="13"/>
        <v>8</v>
      </c>
      <c r="C160" s="57">
        <f t="shared" si="14"/>
        <v>2</v>
      </c>
      <c r="D160" s="57">
        <f t="shared" si="15"/>
        <v>1</v>
      </c>
      <c r="E160" s="57">
        <f t="shared" si="16"/>
        <v>12080201</v>
      </c>
      <c r="F160" s="57"/>
      <c r="G160" s="11" t="s">
        <v>538</v>
      </c>
      <c r="H160" s="81" t="s">
        <v>544</v>
      </c>
      <c r="I160" s="81">
        <v>250</v>
      </c>
      <c r="J160" s="80">
        <v>2.59</v>
      </c>
    </row>
    <row r="161" spans="1:10" ht="31.5">
      <c r="A161" s="57">
        <f t="shared" si="12"/>
        <v>12</v>
      </c>
      <c r="B161" s="57">
        <f t="shared" si="13"/>
        <v>8</v>
      </c>
      <c r="C161" s="57">
        <f t="shared" si="14"/>
        <v>3</v>
      </c>
      <c r="D161" s="57">
        <f t="shared" si="15"/>
        <v>1</v>
      </c>
      <c r="E161" s="57">
        <f t="shared" si="16"/>
        <v>12080301</v>
      </c>
      <c r="F161" s="57"/>
      <c r="G161" s="11" t="s">
        <v>538</v>
      </c>
      <c r="H161" s="81" t="s">
        <v>545</v>
      </c>
      <c r="I161" s="81">
        <v>250</v>
      </c>
      <c r="J161" s="92">
        <v>2.66</v>
      </c>
    </row>
    <row r="162" spans="1:10" ht="31.5">
      <c r="A162" s="57">
        <f t="shared" si="12"/>
        <v>12</v>
      </c>
      <c r="B162" s="57">
        <f t="shared" si="13"/>
        <v>9</v>
      </c>
      <c r="C162" s="57">
        <f t="shared" si="14"/>
        <v>1</v>
      </c>
      <c r="D162" s="57">
        <f t="shared" si="15"/>
        <v>1</v>
      </c>
      <c r="E162" s="57">
        <f t="shared" si="16"/>
        <v>12090101</v>
      </c>
      <c r="F162" s="57"/>
      <c r="G162" s="87" t="s">
        <v>539</v>
      </c>
      <c r="H162" s="88" t="s">
        <v>543</v>
      </c>
      <c r="I162" s="90">
        <v>300</v>
      </c>
      <c r="J162" s="91">
        <v>2.81</v>
      </c>
    </row>
    <row r="163" spans="1:10" ht="31.5">
      <c r="A163" s="57">
        <f t="shared" si="12"/>
        <v>12</v>
      </c>
      <c r="B163" s="57">
        <f t="shared" si="13"/>
        <v>9</v>
      </c>
      <c r="C163" s="57">
        <f t="shared" si="14"/>
        <v>2</v>
      </c>
      <c r="D163" s="57">
        <f t="shared" si="15"/>
        <v>1</v>
      </c>
      <c r="E163" s="57">
        <f t="shared" si="16"/>
        <v>12090201</v>
      </c>
      <c r="F163" s="57"/>
      <c r="G163" s="11" t="s">
        <v>539</v>
      </c>
      <c r="H163" s="81" t="s">
        <v>544</v>
      </c>
      <c r="I163" s="86">
        <v>300</v>
      </c>
      <c r="J163" s="80">
        <v>2.96</v>
      </c>
    </row>
    <row r="164" spans="1:10" ht="31.5">
      <c r="A164" s="57">
        <f t="shared" si="12"/>
        <v>12</v>
      </c>
      <c r="B164" s="57">
        <f t="shared" si="13"/>
        <v>9</v>
      </c>
      <c r="C164" s="57">
        <f t="shared" si="14"/>
        <v>3</v>
      </c>
      <c r="D164" s="57">
        <f t="shared" si="15"/>
        <v>1</v>
      </c>
      <c r="E164" s="57">
        <f t="shared" si="16"/>
        <v>12090301</v>
      </c>
      <c r="F164" s="57"/>
      <c r="G164" s="11" t="s">
        <v>539</v>
      </c>
      <c r="H164" s="81" t="s">
        <v>545</v>
      </c>
      <c r="I164" s="86">
        <v>300</v>
      </c>
      <c r="J164" s="80">
        <v>3.03</v>
      </c>
    </row>
    <row r="165" spans="1:10" ht="31.5">
      <c r="A165" s="57">
        <f t="shared" si="12"/>
        <v>12</v>
      </c>
      <c r="B165" s="57">
        <f t="shared" si="13"/>
        <v>10</v>
      </c>
      <c r="C165" s="57">
        <f t="shared" si="14"/>
        <v>1</v>
      </c>
      <c r="D165" s="57">
        <f t="shared" si="15"/>
        <v>1</v>
      </c>
      <c r="E165" s="57">
        <f t="shared" si="16"/>
        <v>12100101</v>
      </c>
      <c r="F165" s="57"/>
      <c r="G165" s="11" t="s">
        <v>540</v>
      </c>
      <c r="H165" s="81" t="s">
        <v>543</v>
      </c>
      <c r="I165" s="86">
        <v>300</v>
      </c>
      <c r="J165" s="80">
        <v>2.68</v>
      </c>
    </row>
    <row r="166" spans="1:10" ht="31.5">
      <c r="A166" s="57">
        <f t="shared" si="12"/>
        <v>12</v>
      </c>
      <c r="B166" s="57">
        <f t="shared" si="13"/>
        <v>10</v>
      </c>
      <c r="C166" s="57">
        <f t="shared" si="14"/>
        <v>2</v>
      </c>
      <c r="D166" s="57">
        <f t="shared" si="15"/>
        <v>1</v>
      </c>
      <c r="E166" s="57">
        <f t="shared" si="16"/>
        <v>12100201</v>
      </c>
      <c r="F166" s="57"/>
      <c r="G166" s="11" t="s">
        <v>540</v>
      </c>
      <c r="H166" s="81" t="s">
        <v>544</v>
      </c>
      <c r="I166" s="86">
        <v>300</v>
      </c>
      <c r="J166" s="80">
        <v>2.8</v>
      </c>
    </row>
    <row r="167" spans="1:10" ht="31.5">
      <c r="A167" s="57">
        <f t="shared" si="12"/>
        <v>12</v>
      </c>
      <c r="B167" s="57">
        <f t="shared" si="13"/>
        <v>10</v>
      </c>
      <c r="C167" s="57">
        <f t="shared" si="14"/>
        <v>3</v>
      </c>
      <c r="D167" s="57">
        <f t="shared" si="15"/>
        <v>1</v>
      </c>
      <c r="E167" s="57">
        <f t="shared" si="16"/>
        <v>12100301</v>
      </c>
      <c r="F167" s="57"/>
      <c r="G167" s="11" t="s">
        <v>540</v>
      </c>
      <c r="H167" s="81" t="s">
        <v>545</v>
      </c>
      <c r="I167" s="86">
        <v>300</v>
      </c>
      <c r="J167" s="80">
        <v>2.88</v>
      </c>
    </row>
    <row r="168" spans="1:10" ht="31.5">
      <c r="A168" s="57">
        <f t="shared" si="12"/>
        <v>12</v>
      </c>
      <c r="B168" s="57">
        <f t="shared" si="13"/>
        <v>11</v>
      </c>
      <c r="C168" s="57">
        <f t="shared" si="14"/>
        <v>1</v>
      </c>
      <c r="D168" s="57">
        <f t="shared" si="15"/>
        <v>1</v>
      </c>
      <c r="E168" s="57">
        <f t="shared" si="16"/>
        <v>12110101</v>
      </c>
      <c r="F168" s="57"/>
      <c r="G168" s="87" t="s">
        <v>541</v>
      </c>
      <c r="H168" s="88" t="s">
        <v>543</v>
      </c>
      <c r="I168" s="90">
        <v>350</v>
      </c>
      <c r="J168" s="89">
        <v>3.02</v>
      </c>
    </row>
    <row r="169" spans="1:10" ht="31.5">
      <c r="A169" s="57">
        <f t="shared" si="12"/>
        <v>12</v>
      </c>
      <c r="B169" s="57">
        <f t="shared" si="13"/>
        <v>11</v>
      </c>
      <c r="C169" s="57">
        <f t="shared" si="14"/>
        <v>2</v>
      </c>
      <c r="D169" s="57">
        <f t="shared" si="15"/>
        <v>1</v>
      </c>
      <c r="E169" s="57">
        <f t="shared" si="16"/>
        <v>12110201</v>
      </c>
      <c r="F169" s="57"/>
      <c r="G169" s="11" t="s">
        <v>541</v>
      </c>
      <c r="H169" s="81" t="s">
        <v>544</v>
      </c>
      <c r="I169" s="86">
        <v>350</v>
      </c>
      <c r="J169" s="80">
        <v>3.17</v>
      </c>
    </row>
    <row r="170" spans="1:10" ht="31.5">
      <c r="A170" s="57">
        <f t="shared" si="12"/>
        <v>12</v>
      </c>
      <c r="B170" s="57">
        <f t="shared" si="13"/>
        <v>11</v>
      </c>
      <c r="C170" s="57">
        <f t="shared" si="14"/>
        <v>3</v>
      </c>
      <c r="D170" s="57">
        <f t="shared" si="15"/>
        <v>1</v>
      </c>
      <c r="E170" s="57">
        <f t="shared" si="16"/>
        <v>12110301</v>
      </c>
      <c r="F170" s="57"/>
      <c r="G170" s="11" t="s">
        <v>541</v>
      </c>
      <c r="H170" s="81" t="s">
        <v>545</v>
      </c>
      <c r="I170" s="86">
        <v>350</v>
      </c>
      <c r="J170" s="80">
        <v>3.25</v>
      </c>
    </row>
    <row r="171" spans="1:10" ht="31.5">
      <c r="A171" s="57">
        <f t="shared" si="12"/>
        <v>12</v>
      </c>
      <c r="B171" s="57">
        <f t="shared" si="13"/>
        <v>12</v>
      </c>
      <c r="C171" s="57">
        <f t="shared" si="14"/>
        <v>1</v>
      </c>
      <c r="D171" s="57">
        <f t="shared" si="15"/>
        <v>1</v>
      </c>
      <c r="E171" s="57">
        <f t="shared" si="16"/>
        <v>12120101</v>
      </c>
      <c r="F171" s="57"/>
      <c r="G171" s="11" t="s">
        <v>542</v>
      </c>
      <c r="H171" s="81" t="s">
        <v>543</v>
      </c>
      <c r="I171" s="86">
        <v>350</v>
      </c>
      <c r="J171" s="80">
        <v>2.88</v>
      </c>
    </row>
    <row r="172" spans="1:10" ht="31.5">
      <c r="A172" s="57">
        <f t="shared" si="12"/>
        <v>12</v>
      </c>
      <c r="B172" s="57">
        <f t="shared" si="13"/>
        <v>12</v>
      </c>
      <c r="C172" s="57">
        <f t="shared" si="14"/>
        <v>2</v>
      </c>
      <c r="D172" s="57">
        <f t="shared" si="15"/>
        <v>1</v>
      </c>
      <c r="E172" s="57">
        <f t="shared" si="16"/>
        <v>12120201</v>
      </c>
      <c r="F172" s="57"/>
      <c r="G172" s="11" t="s">
        <v>542</v>
      </c>
      <c r="H172" s="81" t="s">
        <v>544</v>
      </c>
      <c r="I172" s="86">
        <v>350</v>
      </c>
      <c r="J172" s="80">
        <v>3.01</v>
      </c>
    </row>
    <row r="173" spans="1:10" ht="31.5">
      <c r="A173" s="57">
        <f t="shared" si="12"/>
        <v>12</v>
      </c>
      <c r="B173" s="57">
        <f t="shared" si="13"/>
        <v>12</v>
      </c>
      <c r="C173" s="57">
        <f t="shared" si="14"/>
        <v>3</v>
      </c>
      <c r="D173" s="57">
        <f t="shared" si="15"/>
        <v>1</v>
      </c>
      <c r="E173" s="57">
        <f t="shared" si="16"/>
        <v>12120301</v>
      </c>
      <c r="F173" s="57"/>
      <c r="G173" s="11" t="s">
        <v>542</v>
      </c>
      <c r="H173" s="81" t="s">
        <v>545</v>
      </c>
      <c r="I173" s="86">
        <v>350</v>
      </c>
      <c r="J173" s="80">
        <v>3.09</v>
      </c>
    </row>
    <row r="174" spans="1:10" ht="32.25">
      <c r="A174" s="57">
        <f t="shared" si="12"/>
        <v>13</v>
      </c>
      <c r="B174" s="57">
        <f t="shared" si="13"/>
        <v>1</v>
      </c>
      <c r="C174" s="57">
        <f t="shared" si="14"/>
        <v>1</v>
      </c>
      <c r="D174" s="57">
        <f t="shared" si="15"/>
        <v>1</v>
      </c>
      <c r="E174" s="57">
        <f t="shared" si="16"/>
        <v>13010101</v>
      </c>
      <c r="F174" s="65" t="s">
        <v>557</v>
      </c>
      <c r="G174" s="87" t="s">
        <v>549</v>
      </c>
      <c r="H174" s="88" t="s">
        <v>543</v>
      </c>
      <c r="I174" s="88">
        <v>250</v>
      </c>
      <c r="J174" s="89">
        <v>2.55</v>
      </c>
    </row>
    <row r="175" spans="1:10" ht="31.5">
      <c r="A175" s="57">
        <f t="shared" si="12"/>
        <v>13</v>
      </c>
      <c r="B175" s="57">
        <f t="shared" si="13"/>
        <v>1</v>
      </c>
      <c r="C175" s="57">
        <f t="shared" si="14"/>
        <v>2</v>
      </c>
      <c r="D175" s="57">
        <f t="shared" si="15"/>
        <v>1</v>
      </c>
      <c r="E175" s="57">
        <f t="shared" si="16"/>
        <v>13010201</v>
      </c>
      <c r="F175" s="57"/>
      <c r="G175" s="11" t="s">
        <v>549</v>
      </c>
      <c r="H175" s="81" t="s">
        <v>544</v>
      </c>
      <c r="I175" s="81">
        <v>250</v>
      </c>
      <c r="J175" s="80">
        <v>2.63</v>
      </c>
    </row>
    <row r="176" spans="1:10" ht="31.5">
      <c r="A176" s="57">
        <f t="shared" si="12"/>
        <v>13</v>
      </c>
      <c r="B176" s="57">
        <f t="shared" si="13"/>
        <v>1</v>
      </c>
      <c r="C176" s="57">
        <f t="shared" si="14"/>
        <v>3</v>
      </c>
      <c r="D176" s="57">
        <f t="shared" si="15"/>
        <v>1</v>
      </c>
      <c r="E176" s="57">
        <f t="shared" si="16"/>
        <v>13010301</v>
      </c>
      <c r="F176" s="57"/>
      <c r="G176" s="11" t="s">
        <v>549</v>
      </c>
      <c r="H176" s="81" t="s">
        <v>545</v>
      </c>
      <c r="I176" s="81">
        <v>250</v>
      </c>
      <c r="J176" s="80">
        <v>2.67</v>
      </c>
    </row>
    <row r="177" spans="1:10" ht="31.5">
      <c r="A177" s="57">
        <f t="shared" si="12"/>
        <v>13</v>
      </c>
      <c r="B177" s="57">
        <f t="shared" si="13"/>
        <v>2</v>
      </c>
      <c r="C177" s="57">
        <f t="shared" si="14"/>
        <v>1</v>
      </c>
      <c r="D177" s="57">
        <f t="shared" si="15"/>
        <v>1</v>
      </c>
      <c r="E177" s="57">
        <f t="shared" si="16"/>
        <v>13020101</v>
      </c>
      <c r="F177" s="57"/>
      <c r="G177" s="11" t="s">
        <v>550</v>
      </c>
      <c r="H177" s="81" t="s">
        <v>543</v>
      </c>
      <c r="I177" s="81">
        <v>250</v>
      </c>
      <c r="J177" s="80">
        <v>2.45</v>
      </c>
    </row>
    <row r="178" spans="1:10" ht="31.5">
      <c r="A178" s="57">
        <f t="shared" si="12"/>
        <v>13</v>
      </c>
      <c r="B178" s="57">
        <f t="shared" si="13"/>
        <v>2</v>
      </c>
      <c r="C178" s="57">
        <f t="shared" si="14"/>
        <v>2</v>
      </c>
      <c r="D178" s="57">
        <f t="shared" si="15"/>
        <v>1</v>
      </c>
      <c r="E178" s="57">
        <f t="shared" si="16"/>
        <v>13020201</v>
      </c>
      <c r="F178" s="57"/>
      <c r="G178" s="11" t="s">
        <v>550</v>
      </c>
      <c r="H178" s="81" t="s">
        <v>544</v>
      </c>
      <c r="I178" s="81">
        <v>250</v>
      </c>
      <c r="J178" s="80">
        <v>2.53</v>
      </c>
    </row>
    <row r="179" spans="1:10" ht="31.5">
      <c r="A179" s="57">
        <f t="shared" si="12"/>
        <v>13</v>
      </c>
      <c r="B179" s="57">
        <f t="shared" si="13"/>
        <v>2</v>
      </c>
      <c r="C179" s="57">
        <f t="shared" si="14"/>
        <v>3</v>
      </c>
      <c r="D179" s="57">
        <f t="shared" si="15"/>
        <v>1</v>
      </c>
      <c r="E179" s="57">
        <f t="shared" si="16"/>
        <v>13020301</v>
      </c>
      <c r="F179" s="57"/>
      <c r="G179" s="11" t="s">
        <v>550</v>
      </c>
      <c r="H179" s="81" t="s">
        <v>545</v>
      </c>
      <c r="I179" s="81">
        <v>250</v>
      </c>
      <c r="J179" s="80">
        <v>2.58</v>
      </c>
    </row>
    <row r="180" spans="1:10" ht="31.5">
      <c r="A180" s="57">
        <f t="shared" si="12"/>
        <v>13</v>
      </c>
      <c r="B180" s="57">
        <f t="shared" si="13"/>
        <v>3</v>
      </c>
      <c r="C180" s="57">
        <f t="shared" si="14"/>
        <v>1</v>
      </c>
      <c r="D180" s="57">
        <f t="shared" si="15"/>
        <v>1</v>
      </c>
      <c r="E180" s="57">
        <f t="shared" si="16"/>
        <v>13030101</v>
      </c>
      <c r="F180" s="65"/>
      <c r="G180" s="87" t="s">
        <v>551</v>
      </c>
      <c r="H180" s="88" t="s">
        <v>543</v>
      </c>
      <c r="I180" s="88">
        <v>250</v>
      </c>
      <c r="J180" s="89">
        <v>2.69</v>
      </c>
    </row>
    <row r="181" spans="1:10" ht="31.5">
      <c r="A181" s="57">
        <f t="shared" si="12"/>
        <v>13</v>
      </c>
      <c r="B181" s="57">
        <f t="shared" si="13"/>
        <v>3</v>
      </c>
      <c r="C181" s="57">
        <f t="shared" si="14"/>
        <v>2</v>
      </c>
      <c r="D181" s="57">
        <f t="shared" si="15"/>
        <v>1</v>
      </c>
      <c r="E181" s="57">
        <f t="shared" si="16"/>
        <v>13030201</v>
      </c>
      <c r="F181" s="57"/>
      <c r="G181" s="11" t="s">
        <v>551</v>
      </c>
      <c r="H181" s="81" t="s">
        <v>544</v>
      </c>
      <c r="I181" s="81">
        <v>250</v>
      </c>
      <c r="J181" s="80">
        <v>2.78</v>
      </c>
    </row>
    <row r="182" spans="1:10" ht="31.5">
      <c r="A182" s="57">
        <f t="shared" si="12"/>
        <v>13</v>
      </c>
      <c r="B182" s="57">
        <f t="shared" si="13"/>
        <v>3</v>
      </c>
      <c r="C182" s="57">
        <f t="shared" si="14"/>
        <v>3</v>
      </c>
      <c r="D182" s="57">
        <f t="shared" si="15"/>
        <v>1</v>
      </c>
      <c r="E182" s="57">
        <f t="shared" si="16"/>
        <v>13030301</v>
      </c>
      <c r="F182" s="57"/>
      <c r="G182" s="11" t="s">
        <v>551</v>
      </c>
      <c r="H182" s="81" t="s">
        <v>545</v>
      </c>
      <c r="I182" s="81">
        <v>250</v>
      </c>
      <c r="J182" s="80">
        <v>2.83</v>
      </c>
    </row>
    <row r="183" spans="1:10" ht="31.5">
      <c r="A183" s="57">
        <f t="shared" si="12"/>
        <v>13</v>
      </c>
      <c r="B183" s="57">
        <f t="shared" si="13"/>
        <v>4</v>
      </c>
      <c r="C183" s="57">
        <f t="shared" si="14"/>
        <v>1</v>
      </c>
      <c r="D183" s="57">
        <f t="shared" si="15"/>
        <v>1</v>
      </c>
      <c r="E183" s="57">
        <f t="shared" si="16"/>
        <v>13040101</v>
      </c>
      <c r="F183" s="57"/>
      <c r="G183" s="11" t="s">
        <v>553</v>
      </c>
      <c r="H183" s="81" t="s">
        <v>543</v>
      </c>
      <c r="I183" s="81">
        <v>250</v>
      </c>
      <c r="J183" s="80">
        <v>2.57</v>
      </c>
    </row>
    <row r="184" spans="1:10" ht="31.5">
      <c r="A184" s="57">
        <f t="shared" si="12"/>
        <v>13</v>
      </c>
      <c r="B184" s="57">
        <f t="shared" si="13"/>
        <v>4</v>
      </c>
      <c r="C184" s="57">
        <f t="shared" si="14"/>
        <v>2</v>
      </c>
      <c r="D184" s="57">
        <f t="shared" si="15"/>
        <v>1</v>
      </c>
      <c r="E184" s="57">
        <f t="shared" si="16"/>
        <v>13040201</v>
      </c>
      <c r="F184" s="57"/>
      <c r="G184" s="11" t="s">
        <v>553</v>
      </c>
      <c r="H184" s="81" t="s">
        <v>544</v>
      </c>
      <c r="I184" s="81">
        <v>250</v>
      </c>
      <c r="J184" s="80">
        <v>2.67</v>
      </c>
    </row>
    <row r="185" spans="1:10" ht="31.5">
      <c r="A185" s="57">
        <f t="shared" si="12"/>
        <v>13</v>
      </c>
      <c r="B185" s="57">
        <f t="shared" si="13"/>
        <v>4</v>
      </c>
      <c r="C185" s="57">
        <f t="shared" si="14"/>
        <v>3</v>
      </c>
      <c r="D185" s="57">
        <f t="shared" si="15"/>
        <v>1</v>
      </c>
      <c r="E185" s="57">
        <f t="shared" si="16"/>
        <v>13040301</v>
      </c>
      <c r="F185" s="57"/>
      <c r="G185" s="11" t="s">
        <v>553</v>
      </c>
      <c r="H185" s="81" t="s">
        <v>545</v>
      </c>
      <c r="I185" s="81">
        <v>250</v>
      </c>
      <c r="J185" s="80">
        <v>2.73</v>
      </c>
    </row>
    <row r="186" spans="1:10" ht="31.5">
      <c r="A186" s="57">
        <f t="shared" si="12"/>
        <v>13</v>
      </c>
      <c r="B186" s="57">
        <f t="shared" si="13"/>
        <v>5</v>
      </c>
      <c r="C186" s="57">
        <f t="shared" si="14"/>
        <v>1</v>
      </c>
      <c r="D186" s="57">
        <f t="shared" si="15"/>
        <v>1</v>
      </c>
      <c r="E186" s="57">
        <f t="shared" si="16"/>
        <v>13050101</v>
      </c>
      <c r="F186" s="65"/>
      <c r="G186" s="87" t="s">
        <v>552</v>
      </c>
      <c r="H186" s="88" t="s">
        <v>543</v>
      </c>
      <c r="I186" s="88">
        <v>250</v>
      </c>
      <c r="J186" s="89">
        <v>2.75</v>
      </c>
    </row>
    <row r="187" spans="1:10" ht="31.5">
      <c r="A187" s="57">
        <f t="shared" si="12"/>
        <v>13</v>
      </c>
      <c r="B187" s="57">
        <f t="shared" si="13"/>
        <v>5</v>
      </c>
      <c r="C187" s="57">
        <f t="shared" si="14"/>
        <v>2</v>
      </c>
      <c r="D187" s="57">
        <f t="shared" si="15"/>
        <v>1</v>
      </c>
      <c r="E187" s="57">
        <f t="shared" si="16"/>
        <v>13050201</v>
      </c>
      <c r="F187" s="57"/>
      <c r="G187" s="11" t="s">
        <v>552</v>
      </c>
      <c r="H187" s="81" t="s">
        <v>544</v>
      </c>
      <c r="I187" s="81">
        <v>250</v>
      </c>
      <c r="J187" s="80">
        <v>2.86</v>
      </c>
    </row>
    <row r="188" spans="1:10" ht="31.5">
      <c r="A188" s="57">
        <f t="shared" si="12"/>
        <v>13</v>
      </c>
      <c r="B188" s="57">
        <f t="shared" si="13"/>
        <v>5</v>
      </c>
      <c r="C188" s="57">
        <f t="shared" si="14"/>
        <v>3</v>
      </c>
      <c r="D188" s="57">
        <f t="shared" si="15"/>
        <v>1</v>
      </c>
      <c r="E188" s="57">
        <f t="shared" si="16"/>
        <v>13050301</v>
      </c>
      <c r="F188" s="57"/>
      <c r="G188" s="11" t="s">
        <v>552</v>
      </c>
      <c r="H188" s="81" t="s">
        <v>545</v>
      </c>
      <c r="I188" s="81">
        <v>250</v>
      </c>
      <c r="J188" s="80">
        <v>2.92</v>
      </c>
    </row>
    <row r="189" spans="1:10" ht="31.5">
      <c r="A189" s="57">
        <f t="shared" si="12"/>
        <v>13</v>
      </c>
      <c r="B189" s="57">
        <f t="shared" si="13"/>
        <v>6</v>
      </c>
      <c r="C189" s="57">
        <f t="shared" si="14"/>
        <v>1</v>
      </c>
      <c r="D189" s="57">
        <f t="shared" si="15"/>
        <v>1</v>
      </c>
      <c r="E189" s="57">
        <f t="shared" si="16"/>
        <v>13060101</v>
      </c>
      <c r="F189" s="57"/>
      <c r="G189" s="11" t="s">
        <v>554</v>
      </c>
      <c r="H189" s="81" t="s">
        <v>543</v>
      </c>
      <c r="I189" s="81">
        <v>250</v>
      </c>
      <c r="J189" s="80">
        <v>2.63</v>
      </c>
    </row>
    <row r="190" spans="1:10" ht="31.5">
      <c r="A190" s="57">
        <f t="shared" si="12"/>
        <v>13</v>
      </c>
      <c r="B190" s="57">
        <f t="shared" si="13"/>
        <v>6</v>
      </c>
      <c r="C190" s="57">
        <f t="shared" si="14"/>
        <v>2</v>
      </c>
      <c r="D190" s="57">
        <f t="shared" si="15"/>
        <v>1</v>
      </c>
      <c r="E190" s="57">
        <f t="shared" si="16"/>
        <v>13060201</v>
      </c>
      <c r="F190" s="57"/>
      <c r="G190" s="11" t="s">
        <v>554</v>
      </c>
      <c r="H190" s="81" t="s">
        <v>544</v>
      </c>
      <c r="I190" s="81">
        <v>250</v>
      </c>
      <c r="J190" s="80">
        <v>2.74</v>
      </c>
    </row>
    <row r="191" spans="1:10" ht="31.5">
      <c r="A191" s="57">
        <f t="shared" si="12"/>
        <v>13</v>
      </c>
      <c r="B191" s="57">
        <f t="shared" si="13"/>
        <v>6</v>
      </c>
      <c r="C191" s="57">
        <f t="shared" si="14"/>
        <v>3</v>
      </c>
      <c r="D191" s="57">
        <f t="shared" si="15"/>
        <v>1</v>
      </c>
      <c r="E191" s="57">
        <f t="shared" si="16"/>
        <v>13060301</v>
      </c>
      <c r="F191" s="57"/>
      <c r="G191" s="11" t="s">
        <v>554</v>
      </c>
      <c r="H191" s="81" t="s">
        <v>545</v>
      </c>
      <c r="I191" s="81">
        <v>250</v>
      </c>
      <c r="J191" s="80">
        <v>2.8</v>
      </c>
    </row>
    <row r="192" spans="1:10" ht="31.5">
      <c r="A192" s="57">
        <f t="shared" si="12"/>
        <v>13</v>
      </c>
      <c r="B192" s="57">
        <f t="shared" si="13"/>
        <v>7</v>
      </c>
      <c r="C192" s="57">
        <f t="shared" si="14"/>
        <v>1</v>
      </c>
      <c r="D192" s="57">
        <f t="shared" si="15"/>
        <v>1</v>
      </c>
      <c r="E192" s="57">
        <f t="shared" si="16"/>
        <v>13070101</v>
      </c>
      <c r="F192" s="65"/>
      <c r="G192" s="87" t="s">
        <v>537</v>
      </c>
      <c r="H192" s="88" t="s">
        <v>543</v>
      </c>
      <c r="I192" s="88">
        <v>250</v>
      </c>
      <c r="J192" s="89">
        <v>2.85</v>
      </c>
    </row>
    <row r="193" spans="1:10" ht="31.5">
      <c r="A193" s="57">
        <f t="shared" si="12"/>
        <v>13</v>
      </c>
      <c r="B193" s="57">
        <f t="shared" si="13"/>
        <v>7</v>
      </c>
      <c r="C193" s="57">
        <f t="shared" si="14"/>
        <v>2</v>
      </c>
      <c r="D193" s="57">
        <f t="shared" si="15"/>
        <v>1</v>
      </c>
      <c r="E193" s="57">
        <f t="shared" si="16"/>
        <v>13070201</v>
      </c>
      <c r="F193" s="57"/>
      <c r="G193" s="11" t="s">
        <v>537</v>
      </c>
      <c r="H193" s="81" t="s">
        <v>544</v>
      </c>
      <c r="I193" s="81">
        <v>250</v>
      </c>
      <c r="J193" s="80">
        <v>2.97</v>
      </c>
    </row>
    <row r="194" spans="1:10" ht="15" customHeight="1">
      <c r="A194" s="57">
        <f aca="true" t="shared" si="17" ref="A194:A209">IF(F194&lt;&gt;"",A193+1,A193)</f>
        <v>13</v>
      </c>
      <c r="B194" s="57">
        <f aca="true" t="shared" si="18" ref="B194:B209">IF(F194&lt;&gt;"",1,IF(OR(G194=G193,G194=""),B193,B193+1))</f>
        <v>7</v>
      </c>
      <c r="C194" s="57">
        <f aca="true" t="shared" si="19" ref="C194:C209">IF(OR(A194&lt;&gt;A193,B194&lt;&gt;B193),1,IF(OR(H194=H193,H194=""),C193,C193+1))</f>
        <v>3</v>
      </c>
      <c r="D194" s="57">
        <f aca="true" t="shared" si="20" ref="D194:D209">IF(OR(A194&lt;&gt;A193,B194&lt;&gt;B193,C194&lt;&gt;C193),1,IF(OR(I194=I193,I194=""),D193,D193+1))</f>
        <v>1</v>
      </c>
      <c r="E194" s="57">
        <f aca="true" t="shared" si="21" ref="E194:E209">A194*1000000+B194*10000+C194*100+D194</f>
        <v>13070301</v>
      </c>
      <c r="F194" s="57"/>
      <c r="G194" s="11" t="s">
        <v>537</v>
      </c>
      <c r="H194" s="81" t="s">
        <v>545</v>
      </c>
      <c r="I194" s="81">
        <v>250</v>
      </c>
      <c r="J194" s="80">
        <v>3.04</v>
      </c>
    </row>
    <row r="195" spans="1:10" ht="31.5">
      <c r="A195" s="57">
        <f t="shared" si="17"/>
        <v>13</v>
      </c>
      <c r="B195" s="57">
        <f t="shared" si="18"/>
        <v>8</v>
      </c>
      <c r="C195" s="57">
        <f t="shared" si="19"/>
        <v>1</v>
      </c>
      <c r="D195" s="57">
        <f t="shared" si="20"/>
        <v>1</v>
      </c>
      <c r="E195" s="57">
        <f t="shared" si="21"/>
        <v>13080101</v>
      </c>
      <c r="F195" s="57"/>
      <c r="G195" s="11" t="s">
        <v>538</v>
      </c>
      <c r="H195" s="81" t="s">
        <v>543</v>
      </c>
      <c r="I195" s="81">
        <v>250</v>
      </c>
      <c r="J195" s="80">
        <v>2.71</v>
      </c>
    </row>
    <row r="196" spans="1:10" ht="31.5">
      <c r="A196" s="57">
        <f t="shared" si="17"/>
        <v>13</v>
      </c>
      <c r="B196" s="57">
        <f t="shared" si="18"/>
        <v>8</v>
      </c>
      <c r="C196" s="57">
        <f t="shared" si="19"/>
        <v>2</v>
      </c>
      <c r="D196" s="57">
        <f t="shared" si="20"/>
        <v>1</v>
      </c>
      <c r="E196" s="57">
        <f t="shared" si="21"/>
        <v>13080201</v>
      </c>
      <c r="F196" s="57"/>
      <c r="G196" s="11" t="s">
        <v>538</v>
      </c>
      <c r="H196" s="81" t="s">
        <v>544</v>
      </c>
      <c r="I196" s="81">
        <v>250</v>
      </c>
      <c r="J196" s="80">
        <v>2.84</v>
      </c>
    </row>
    <row r="197" spans="1:10" ht="31.5">
      <c r="A197" s="57">
        <f t="shared" si="17"/>
        <v>13</v>
      </c>
      <c r="B197" s="57">
        <f t="shared" si="18"/>
        <v>8</v>
      </c>
      <c r="C197" s="57">
        <f t="shared" si="19"/>
        <v>3</v>
      </c>
      <c r="D197" s="57">
        <f t="shared" si="20"/>
        <v>1</v>
      </c>
      <c r="E197" s="57">
        <f t="shared" si="21"/>
        <v>13080301</v>
      </c>
      <c r="F197" s="57"/>
      <c r="G197" s="11" t="s">
        <v>538</v>
      </c>
      <c r="H197" s="81" t="s">
        <v>545</v>
      </c>
      <c r="I197" s="81">
        <v>250</v>
      </c>
      <c r="J197" s="80">
        <v>2.91</v>
      </c>
    </row>
    <row r="198" spans="1:10" ht="31.5">
      <c r="A198" s="57">
        <f t="shared" si="17"/>
        <v>13</v>
      </c>
      <c r="B198" s="57">
        <f t="shared" si="18"/>
        <v>9</v>
      </c>
      <c r="C198" s="57">
        <f t="shared" si="19"/>
        <v>1</v>
      </c>
      <c r="D198" s="57">
        <f t="shared" si="20"/>
        <v>1</v>
      </c>
      <c r="E198" s="57">
        <f t="shared" si="21"/>
        <v>13090101</v>
      </c>
      <c r="F198" s="57"/>
      <c r="G198" s="87" t="s">
        <v>539</v>
      </c>
      <c r="H198" s="88" t="s">
        <v>543</v>
      </c>
      <c r="I198" s="90">
        <v>300</v>
      </c>
      <c r="J198" s="89">
        <v>3.09</v>
      </c>
    </row>
    <row r="199" spans="1:10" ht="31.5">
      <c r="A199" s="57">
        <f t="shared" si="17"/>
        <v>13</v>
      </c>
      <c r="B199" s="57">
        <f t="shared" si="18"/>
        <v>9</v>
      </c>
      <c r="C199" s="57">
        <f t="shared" si="19"/>
        <v>2</v>
      </c>
      <c r="D199" s="57">
        <f t="shared" si="20"/>
        <v>1</v>
      </c>
      <c r="E199" s="57">
        <f t="shared" si="21"/>
        <v>13090201</v>
      </c>
      <c r="F199" s="57"/>
      <c r="G199" s="11" t="s">
        <v>539</v>
      </c>
      <c r="H199" s="81" t="s">
        <v>544</v>
      </c>
      <c r="I199" s="86">
        <v>300</v>
      </c>
      <c r="J199" s="80">
        <v>3.21</v>
      </c>
    </row>
    <row r="200" spans="1:10" ht="31.5">
      <c r="A200" s="57">
        <f t="shared" si="17"/>
        <v>13</v>
      </c>
      <c r="B200" s="57">
        <f t="shared" si="18"/>
        <v>9</v>
      </c>
      <c r="C200" s="57">
        <f t="shared" si="19"/>
        <v>3</v>
      </c>
      <c r="D200" s="57">
        <f t="shared" si="20"/>
        <v>1</v>
      </c>
      <c r="E200" s="57">
        <f t="shared" si="21"/>
        <v>13090301</v>
      </c>
      <c r="F200" s="57"/>
      <c r="G200" s="11" t="s">
        <v>539</v>
      </c>
      <c r="H200" s="81" t="s">
        <v>545</v>
      </c>
      <c r="I200" s="86">
        <v>300</v>
      </c>
      <c r="J200" s="80">
        <v>3.29</v>
      </c>
    </row>
    <row r="201" spans="1:10" ht="31.5">
      <c r="A201" s="57">
        <f t="shared" si="17"/>
        <v>13</v>
      </c>
      <c r="B201" s="57">
        <f t="shared" si="18"/>
        <v>10</v>
      </c>
      <c r="C201" s="57">
        <f t="shared" si="19"/>
        <v>1</v>
      </c>
      <c r="D201" s="57">
        <f t="shared" si="20"/>
        <v>1</v>
      </c>
      <c r="E201" s="57">
        <f t="shared" si="21"/>
        <v>13100101</v>
      </c>
      <c r="F201" s="57"/>
      <c r="G201" s="11" t="s">
        <v>540</v>
      </c>
      <c r="H201" s="81" t="s">
        <v>543</v>
      </c>
      <c r="I201" s="86">
        <v>300</v>
      </c>
      <c r="J201" s="80">
        <v>2.94</v>
      </c>
    </row>
    <row r="202" spans="1:10" ht="31.5">
      <c r="A202" s="57">
        <f t="shared" si="17"/>
        <v>13</v>
      </c>
      <c r="B202" s="57">
        <f t="shared" si="18"/>
        <v>10</v>
      </c>
      <c r="C202" s="57">
        <f t="shared" si="19"/>
        <v>2</v>
      </c>
      <c r="D202" s="57">
        <f t="shared" si="20"/>
        <v>1</v>
      </c>
      <c r="E202" s="57">
        <f t="shared" si="21"/>
        <v>13100201</v>
      </c>
      <c r="F202" s="57"/>
      <c r="G202" s="11" t="s">
        <v>540</v>
      </c>
      <c r="H202" s="81" t="s">
        <v>544</v>
      </c>
      <c r="I202" s="86">
        <v>300</v>
      </c>
      <c r="J202" s="80">
        <v>3.08</v>
      </c>
    </row>
    <row r="203" spans="1:10" ht="31.5">
      <c r="A203" s="57">
        <f t="shared" si="17"/>
        <v>13</v>
      </c>
      <c r="B203" s="57">
        <f t="shared" si="18"/>
        <v>10</v>
      </c>
      <c r="C203" s="57">
        <f t="shared" si="19"/>
        <v>3</v>
      </c>
      <c r="D203" s="57">
        <f t="shared" si="20"/>
        <v>1</v>
      </c>
      <c r="E203" s="57">
        <f t="shared" si="21"/>
        <v>13100301</v>
      </c>
      <c r="F203" s="57"/>
      <c r="G203" s="11" t="s">
        <v>540</v>
      </c>
      <c r="H203" s="81" t="s">
        <v>545</v>
      </c>
      <c r="I203" s="86">
        <v>300</v>
      </c>
      <c r="J203" s="80">
        <v>3.15</v>
      </c>
    </row>
    <row r="204" spans="1:10" ht="31.5">
      <c r="A204" s="57">
        <f t="shared" si="17"/>
        <v>13</v>
      </c>
      <c r="B204" s="57">
        <f t="shared" si="18"/>
        <v>11</v>
      </c>
      <c r="C204" s="57">
        <f t="shared" si="19"/>
        <v>1</v>
      </c>
      <c r="D204" s="57">
        <f t="shared" si="20"/>
        <v>1</v>
      </c>
      <c r="E204" s="57">
        <f t="shared" si="21"/>
        <v>13110101</v>
      </c>
      <c r="F204" s="57"/>
      <c r="G204" s="87" t="s">
        <v>541</v>
      </c>
      <c r="H204" s="88" t="s">
        <v>543</v>
      </c>
      <c r="I204" s="90">
        <v>350</v>
      </c>
      <c r="J204" s="89">
        <v>3.31</v>
      </c>
    </row>
    <row r="205" spans="1:10" ht="31.5">
      <c r="A205" s="57">
        <f t="shared" si="17"/>
        <v>13</v>
      </c>
      <c r="B205" s="57">
        <f t="shared" si="18"/>
        <v>11</v>
      </c>
      <c r="C205" s="57">
        <f t="shared" si="19"/>
        <v>2</v>
      </c>
      <c r="D205" s="57">
        <f t="shared" si="20"/>
        <v>1</v>
      </c>
      <c r="E205" s="57">
        <f t="shared" si="21"/>
        <v>13110201</v>
      </c>
      <c r="F205" s="57"/>
      <c r="G205" s="11" t="s">
        <v>541</v>
      </c>
      <c r="H205" s="81" t="s">
        <v>544</v>
      </c>
      <c r="I205" s="86">
        <v>350</v>
      </c>
      <c r="J205" s="80">
        <v>3.44</v>
      </c>
    </row>
    <row r="206" spans="1:10" ht="31.5">
      <c r="A206" s="57">
        <f t="shared" si="17"/>
        <v>13</v>
      </c>
      <c r="B206" s="57">
        <f t="shared" si="18"/>
        <v>11</v>
      </c>
      <c r="C206" s="57">
        <f t="shared" si="19"/>
        <v>3</v>
      </c>
      <c r="D206" s="57">
        <f t="shared" si="20"/>
        <v>1</v>
      </c>
      <c r="E206" s="57">
        <f t="shared" si="21"/>
        <v>13110301</v>
      </c>
      <c r="F206" s="57"/>
      <c r="G206" s="11" t="s">
        <v>541</v>
      </c>
      <c r="H206" s="81" t="s">
        <v>545</v>
      </c>
      <c r="I206" s="86">
        <v>350</v>
      </c>
      <c r="J206" s="80">
        <v>3.52</v>
      </c>
    </row>
    <row r="207" spans="1:10" ht="31.5">
      <c r="A207" s="57">
        <f t="shared" si="17"/>
        <v>13</v>
      </c>
      <c r="B207" s="57">
        <f t="shared" si="18"/>
        <v>12</v>
      </c>
      <c r="C207" s="57">
        <f t="shared" si="19"/>
        <v>1</v>
      </c>
      <c r="D207" s="57">
        <f t="shared" si="20"/>
        <v>1</v>
      </c>
      <c r="E207" s="57">
        <f t="shared" si="21"/>
        <v>13120101</v>
      </c>
      <c r="F207" s="57"/>
      <c r="G207" s="11" t="s">
        <v>542</v>
      </c>
      <c r="H207" s="81" t="s">
        <v>543</v>
      </c>
      <c r="I207" s="86">
        <v>350</v>
      </c>
      <c r="J207" s="80">
        <v>3.16</v>
      </c>
    </row>
    <row r="208" spans="1:10" ht="31.5">
      <c r="A208" s="57">
        <f t="shared" si="17"/>
        <v>13</v>
      </c>
      <c r="B208" s="57">
        <f t="shared" si="18"/>
        <v>12</v>
      </c>
      <c r="C208" s="57">
        <f t="shared" si="19"/>
        <v>2</v>
      </c>
      <c r="D208" s="57">
        <f t="shared" si="20"/>
        <v>1</v>
      </c>
      <c r="E208" s="57">
        <f t="shared" si="21"/>
        <v>13120201</v>
      </c>
      <c r="F208" s="57"/>
      <c r="G208" s="11" t="s">
        <v>542</v>
      </c>
      <c r="H208" s="81" t="s">
        <v>544</v>
      </c>
      <c r="I208" s="86">
        <v>350</v>
      </c>
      <c r="J208" s="80">
        <v>3.3</v>
      </c>
    </row>
    <row r="209" spans="1:10" ht="31.5">
      <c r="A209" s="57">
        <f t="shared" si="17"/>
        <v>13</v>
      </c>
      <c r="B209" s="57">
        <f t="shared" si="18"/>
        <v>12</v>
      </c>
      <c r="C209" s="57">
        <f t="shared" si="19"/>
        <v>3</v>
      </c>
      <c r="D209" s="57">
        <f t="shared" si="20"/>
        <v>1</v>
      </c>
      <c r="E209" s="57">
        <f t="shared" si="21"/>
        <v>13120301</v>
      </c>
      <c r="F209" s="57"/>
      <c r="G209" s="11" t="s">
        <v>542</v>
      </c>
      <c r="H209" s="81" t="s">
        <v>545</v>
      </c>
      <c r="I209" s="86">
        <v>350</v>
      </c>
      <c r="J209" s="80">
        <v>3.38</v>
      </c>
    </row>
    <row r="210" spans="1:10" ht="18">
      <c r="A210" s="57"/>
      <c r="B210" s="57"/>
      <c r="C210" s="57"/>
      <c r="D210" s="57"/>
      <c r="E210" s="57"/>
      <c r="F210" s="57"/>
      <c r="G210" s="57"/>
      <c r="H210" s="75"/>
      <c r="I210" s="62"/>
      <c r="J210" s="63"/>
    </row>
    <row r="211" spans="1:10" ht="18">
      <c r="A211" s="57"/>
      <c r="B211" s="57"/>
      <c r="C211" s="57"/>
      <c r="D211" s="57"/>
      <c r="E211" s="57"/>
      <c r="F211" s="57"/>
      <c r="G211" s="57"/>
      <c r="H211" s="75"/>
      <c r="I211" s="62"/>
      <c r="J211" s="63"/>
    </row>
    <row r="212" spans="1:10" ht="18">
      <c r="A212" s="57"/>
      <c r="B212" s="57"/>
      <c r="C212" s="57"/>
      <c r="D212" s="57"/>
      <c r="E212" s="57"/>
      <c r="F212" s="57"/>
      <c r="G212" s="57"/>
      <c r="H212" s="75"/>
      <c r="I212" s="62"/>
      <c r="J212" s="63"/>
    </row>
    <row r="213" spans="1:10" ht="18">
      <c r="A213" s="57"/>
      <c r="B213" s="57"/>
      <c r="C213" s="57"/>
      <c r="D213" s="57"/>
      <c r="E213" s="57"/>
      <c r="F213" s="61"/>
      <c r="G213" s="64"/>
      <c r="H213" s="75"/>
      <c r="I213" s="62"/>
      <c r="J213" s="63"/>
    </row>
    <row r="214" spans="1:10" ht="18">
      <c r="A214" s="57"/>
      <c r="B214" s="57"/>
      <c r="C214" s="57"/>
      <c r="D214" s="57"/>
      <c r="E214" s="57"/>
      <c r="F214" s="57"/>
      <c r="G214" s="64"/>
      <c r="H214" s="75"/>
      <c r="I214" s="62"/>
      <c r="J214" s="63"/>
    </row>
    <row r="215" spans="1:10" ht="18">
      <c r="A215" s="57"/>
      <c r="B215" s="57"/>
      <c r="C215" s="57"/>
      <c r="D215" s="57"/>
      <c r="E215" s="57"/>
      <c r="F215" s="57"/>
      <c r="G215" s="64"/>
      <c r="H215" s="75"/>
      <c r="I215" s="62"/>
      <c r="J215" s="63"/>
    </row>
    <row r="216" spans="1:10" ht="18">
      <c r="A216" s="57"/>
      <c r="B216" s="57"/>
      <c r="C216" s="57"/>
      <c r="D216" s="57"/>
      <c r="E216" s="57"/>
      <c r="F216" s="61"/>
      <c r="G216" s="64"/>
      <c r="H216" s="75"/>
      <c r="I216" s="62"/>
      <c r="J216" s="63"/>
    </row>
    <row r="217" spans="1:10" ht="18">
      <c r="A217" s="57"/>
      <c r="B217" s="57"/>
      <c r="C217" s="57"/>
      <c r="D217" s="57"/>
      <c r="E217" s="57"/>
      <c r="F217" s="57"/>
      <c r="G217" s="64"/>
      <c r="H217" s="75"/>
      <c r="I217" s="62"/>
      <c r="J217" s="63"/>
    </row>
    <row r="218" spans="1:10" ht="18">
      <c r="A218" s="57"/>
      <c r="B218" s="57"/>
      <c r="C218" s="57"/>
      <c r="D218" s="57"/>
      <c r="E218" s="57"/>
      <c r="F218" s="57"/>
      <c r="G218" s="64"/>
      <c r="H218" s="75"/>
      <c r="I218" s="62"/>
      <c r="J218" s="63"/>
    </row>
    <row r="219" spans="1:10" ht="18">
      <c r="A219" s="57"/>
      <c r="B219" s="57"/>
      <c r="C219" s="57"/>
      <c r="D219" s="57"/>
      <c r="E219" s="57"/>
      <c r="F219" s="57"/>
      <c r="G219" s="64"/>
      <c r="H219" s="75"/>
      <c r="I219" s="62"/>
      <c r="J219" s="63"/>
    </row>
    <row r="220" spans="1:10" ht="18">
      <c r="A220" s="57"/>
      <c r="B220" s="57"/>
      <c r="C220" s="57"/>
      <c r="D220" s="57"/>
      <c r="E220" s="57"/>
      <c r="F220" s="57"/>
      <c r="G220" s="64"/>
      <c r="H220" s="75"/>
      <c r="I220" s="62"/>
      <c r="J220" s="63"/>
    </row>
    <row r="221" spans="1:10" ht="18">
      <c r="A221" s="57"/>
      <c r="B221" s="57"/>
      <c r="C221" s="57"/>
      <c r="D221" s="57"/>
      <c r="E221" s="57"/>
      <c r="F221" s="57"/>
      <c r="G221" s="64"/>
      <c r="H221" s="75"/>
      <c r="I221" s="62"/>
      <c r="J221" s="63"/>
    </row>
    <row r="222" spans="1:10" ht="18">
      <c r="A222" s="57"/>
      <c r="B222" s="57"/>
      <c r="C222" s="57"/>
      <c r="D222" s="57"/>
      <c r="E222" s="57"/>
      <c r="F222" s="57"/>
      <c r="G222" s="64"/>
      <c r="H222" s="75"/>
      <c r="I222" s="62"/>
      <c r="J222" s="63"/>
    </row>
    <row r="223" spans="1:10" ht="18">
      <c r="A223" s="57"/>
      <c r="B223" s="57"/>
      <c r="C223" s="57"/>
      <c r="D223" s="57"/>
      <c r="E223" s="57"/>
      <c r="F223" s="57"/>
      <c r="G223" s="64"/>
      <c r="H223" s="75"/>
      <c r="I223" s="62"/>
      <c r="J223" s="63"/>
    </row>
    <row r="224" spans="1:10" ht="18">
      <c r="A224" s="57"/>
      <c r="B224" s="57"/>
      <c r="C224" s="57"/>
      <c r="D224" s="57"/>
      <c r="E224" s="57"/>
      <c r="F224" s="57"/>
      <c r="G224" s="64"/>
      <c r="H224" s="75"/>
      <c r="I224" s="62"/>
      <c r="J224" s="63"/>
    </row>
    <row r="225" spans="1:10" ht="18">
      <c r="A225" s="57"/>
      <c r="B225" s="57"/>
      <c r="C225" s="57"/>
      <c r="D225" s="57"/>
      <c r="E225" s="57"/>
      <c r="F225" s="61"/>
      <c r="G225" s="64"/>
      <c r="H225" s="75"/>
      <c r="I225" s="62"/>
      <c r="J225" s="63"/>
    </row>
    <row r="226" spans="1:10" ht="18">
      <c r="A226" s="57"/>
      <c r="B226" s="57"/>
      <c r="C226" s="57"/>
      <c r="D226" s="57"/>
      <c r="E226" s="57"/>
      <c r="F226" s="57"/>
      <c r="G226" s="64"/>
      <c r="H226" s="75"/>
      <c r="I226" s="62"/>
      <c r="J226" s="63"/>
    </row>
    <row r="227" spans="1:10" ht="18">
      <c r="A227" s="57"/>
      <c r="B227" s="57"/>
      <c r="C227" s="57"/>
      <c r="D227" s="57"/>
      <c r="E227" s="57"/>
      <c r="F227" s="57"/>
      <c r="G227" s="64"/>
      <c r="H227" s="75"/>
      <c r="I227" s="62"/>
      <c r="J227" s="63"/>
    </row>
    <row r="228" spans="1:10" ht="18">
      <c r="A228" s="57"/>
      <c r="B228" s="57"/>
      <c r="C228" s="57"/>
      <c r="D228" s="57"/>
      <c r="E228" s="57"/>
      <c r="F228" s="57"/>
      <c r="G228" s="64"/>
      <c r="H228" s="75"/>
      <c r="I228" s="62"/>
      <c r="J228" s="63"/>
    </row>
    <row r="229" spans="1:10" ht="18">
      <c r="A229" s="57"/>
      <c r="B229" s="57"/>
      <c r="C229" s="57"/>
      <c r="D229" s="57"/>
      <c r="E229" s="57"/>
      <c r="F229" s="57"/>
      <c r="G229" s="64"/>
      <c r="H229" s="75"/>
      <c r="I229" s="62"/>
      <c r="J229" s="63"/>
    </row>
    <row r="230" spans="1:10" ht="18">
      <c r="A230" s="57"/>
      <c r="B230" s="57"/>
      <c r="C230" s="57"/>
      <c r="D230" s="57"/>
      <c r="E230" s="57"/>
      <c r="F230" s="57"/>
      <c r="G230" s="64"/>
      <c r="H230" s="75"/>
      <c r="I230" s="62"/>
      <c r="J230" s="63"/>
    </row>
    <row r="231" spans="1:10" ht="18">
      <c r="A231" s="57"/>
      <c r="B231" s="57"/>
      <c r="C231" s="57"/>
      <c r="D231" s="57"/>
      <c r="E231" s="57"/>
      <c r="F231" s="57"/>
      <c r="G231" s="64"/>
      <c r="H231" s="75"/>
      <c r="I231" s="62"/>
      <c r="J231" s="63"/>
    </row>
    <row r="232" spans="1:10" ht="18">
      <c r="A232" s="57"/>
      <c r="B232" s="57"/>
      <c r="C232" s="57"/>
      <c r="D232" s="57"/>
      <c r="E232" s="57"/>
      <c r="F232" s="57"/>
      <c r="G232" s="64"/>
      <c r="H232" s="74"/>
      <c r="I232" s="62"/>
      <c r="J232" s="63"/>
    </row>
    <row r="233" spans="1:10" ht="18">
      <c r="A233" s="57"/>
      <c r="B233" s="57"/>
      <c r="C233" s="57"/>
      <c r="D233" s="57"/>
      <c r="E233" s="57"/>
      <c r="F233" s="57"/>
      <c r="G233" s="57"/>
      <c r="H233" s="74"/>
      <c r="I233" s="62"/>
      <c r="J233" s="63"/>
    </row>
    <row r="234" spans="1:10" ht="18">
      <c r="A234" s="23"/>
      <c r="B234" s="23"/>
      <c r="C234" s="23"/>
      <c r="D234" s="23"/>
      <c r="E234" s="23"/>
      <c r="F234" s="23"/>
      <c r="G234" s="23"/>
      <c r="H234" s="76"/>
      <c r="I234" s="25"/>
      <c r="J234" s="26"/>
    </row>
    <row r="235" spans="1:10" ht="12.75">
      <c r="A235" s="22"/>
      <c r="B235" s="22"/>
      <c r="C235" s="22"/>
      <c r="D235" s="22"/>
      <c r="E235" s="22"/>
      <c r="F235" s="22"/>
      <c r="G235" s="22"/>
      <c r="H235" s="77"/>
      <c r="I235" s="27"/>
      <c r="J235" s="27"/>
    </row>
    <row r="236" spans="1:10" ht="12.75">
      <c r="A236" s="22">
        <f>MAX(A3:A235)</f>
        <v>13</v>
      </c>
      <c r="B236" s="22">
        <f>MAX(B3:B235)</f>
        <v>12</v>
      </c>
      <c r="C236" s="22">
        <f>MAX(C3:C235)</f>
        <v>3</v>
      </c>
      <c r="D236" s="22"/>
      <c r="E236" s="22"/>
      <c r="F236" s="22"/>
      <c r="G236" s="22"/>
      <c r="H236" s="77"/>
      <c r="I236" s="27"/>
      <c r="J236" s="27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</dc:creator>
  <cp:keywords/>
  <dc:description/>
  <cp:lastModifiedBy>Behrooz Kari</cp:lastModifiedBy>
  <cp:lastPrinted>2021-01-14T13:15:02Z</cp:lastPrinted>
  <dcterms:created xsi:type="dcterms:W3CDTF">2012-08-06T05:56:26Z</dcterms:created>
  <dcterms:modified xsi:type="dcterms:W3CDTF">2023-04-15T11:14:39Z</dcterms:modified>
  <cp:category/>
  <cp:version/>
  <cp:contentType/>
  <cp:contentStatus/>
</cp:coreProperties>
</file>